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srv-data.reseaux.lan\partages\11_serveur_commun\Echanges\Echange-perenne\Budget_vert\Budget vert\Budget vert_2025\Versions communes\"/>
    </mc:Choice>
  </mc:AlternateContent>
  <xr:revisionPtr revIDLastSave="0" documentId="13_ncr:1_{6DD60720-8477-4BD6-A31A-DBD7FF111F2F}" xr6:coauthVersionLast="47" xr6:coauthVersionMax="47" xr10:uidLastSave="{00000000-0000-0000-0000-000000000000}"/>
  <bookViews>
    <workbookView xWindow="-120" yWindow="-120" windowWidth="29040" windowHeight="15720" xr2:uid="{00000000-000D-0000-FFFF-FFFF00000000}"/>
  </bookViews>
  <sheets>
    <sheet name="Evaluation" sheetId="1" r:id="rId1"/>
    <sheet name="Grille" sheetId="2" r:id="rId2"/>
    <sheet name="data" sheetId="4" r:id="rId3"/>
  </sheets>
  <definedNames>
    <definedName name="Achat\Entretien_vehicules">data!$D$3:$D$4</definedName>
    <definedName name="Agriculture_et_alimentation">data!$F$3:$F$5</definedName>
    <definedName name="Amenagements_exterieurs">Grille!$B$118</definedName>
    <definedName name="Amenagements_exterieurs_s_1">Grille!$C$114:$C$117</definedName>
    <definedName name="Amenagements_exterieurs_s_6">Grille!$E$114:$E$117</definedName>
    <definedName name="Autres_fonciers_6">Grille!$E$111</definedName>
    <definedName name="Batiment">data!$C$3:$C$8</definedName>
    <definedName name="Batiment2">data!$C$3:$C$5</definedName>
    <definedName name="Catégorie">Grille!$A$32:$A$106</definedName>
    <definedName name="Catégorie2">OFFSET(data!$A$2,0,0,COUNTA(data!$A:$A)-1)</definedName>
    <definedName name="Construction_de_batiment_economique_1">Grille!$C$27:$C$30</definedName>
    <definedName name="Construction_de_batiment_economique_6">Grille!$E$27:$E$30</definedName>
    <definedName name="Construction_nouveaux_batiments_municipaux_intercommunaux_1">Grille!$C$3:$C$6</definedName>
    <definedName name="Construction_nouveaux_batiments_municipaux_intercommunaux_6">Grille!$E$3:$E$6</definedName>
    <definedName name="Dispositifs_agricoles_1">Grille!$C$64:$C$67</definedName>
    <definedName name="Dispositifs_agricoles_6">Grille!$E$64:$E$67</definedName>
    <definedName name="Eau">data!$K$3:$K$4</definedName>
    <definedName name="Equipements">data!$H$3:$H$7</definedName>
    <definedName name="Equipements_electroniques_et_electromenagers_1">Grille!$C$102:$C$104</definedName>
    <definedName name="Equipements_et_infrastructures_de_collecte_1">Grille!$C$74:$C$75</definedName>
    <definedName name="Equipements_et_infrastructures_de_collecte_6">Grille!$E$74:$E$77</definedName>
    <definedName name="Equipements_et_infrastructures_de_traitement_1">Grille!$C$79:$C$80</definedName>
    <definedName name="Equipements_et_infrastructures_de_traitement_6">Grille!$E$79:$E$82</definedName>
    <definedName name="Foncier">data!$I$3:$I$5</definedName>
    <definedName name="Foncier_agricole_6">Grille!$E$107</definedName>
    <definedName name="Foncier_economique_6">Grille!$E$109</definedName>
    <definedName name="Foret_et_bois_1">Grille!$C$69:$C$71</definedName>
    <definedName name="Foret_et_bois_6">Grille!$E$69:$E$71</definedName>
    <definedName name="Infrastructures_production_d_energie_1">data!$J$3</definedName>
    <definedName name="L_entretien_de_voirie_1">Grille!$C$47:$C$50</definedName>
    <definedName name="L_entretien_de_voirie_6">Grille!$E$47:$E$50</definedName>
    <definedName name="La_construction_de_voirie_1">Grille!$C$42:$C$45</definedName>
    <definedName name="La_construction_de_voirie_6">Grille!$E$42:$E$45</definedName>
    <definedName name="Les_aides_aux_exploitations_agricole">Grille!$C$64:$C$67</definedName>
    <definedName name="Les_equipements_immobiliers_1">Grille!$C$88:$C$91</definedName>
    <definedName name="Les_equipements_immobiliers_6">Grille!$E$88:$E$91</definedName>
    <definedName name="Les_equipements_mobiliers_1">Grille!$C$85:$C$86</definedName>
    <definedName name="Les_equipements_vegetaux_1">Grille!$C$93:$C$95</definedName>
    <definedName name="Les_equipements_vegetaux_6">Grille!$E$93:$E$96</definedName>
    <definedName name="Materiel_et_outils_technique_1">Grille!$C$98:$C$100</definedName>
    <definedName name="Rehabilitation\renovation_de_batiment_economique_1">Grille!$C$22:$C$25</definedName>
    <definedName name="Rehabilitation\renovation_de_batiment_economique_6">Grille!$E$22:$E$25</definedName>
    <definedName name="Rehabilitation_batiments_municipaux_intercommunaux_1">Grille!$C$8:$C$10</definedName>
    <definedName name="Rehabilitation_batiments_municipaux_intercommunaux_6">Grille!$E$8:$E$11</definedName>
    <definedName name="Renovation_des_batiments_municipaux_intercommunaux_1">Grille!$C$13:$C$16</definedName>
    <definedName name="Renovation_des_batiments_municipaux_intercommunaux_6">Grille!$E$13:$E$16</definedName>
    <definedName name="Réseau_eau_1">Grille!$C$125:$C$126</definedName>
    <definedName name="Réseau_eau_6">Grille!$E$125:$E$126</definedName>
    <definedName name="Reseaux_1">Grille!$C$56:$C$57</definedName>
    <definedName name="Reseaux_6">Grille!$E$56:$E$57</definedName>
    <definedName name="Reseaux_eclairage_public_1">Grille!$C$52:$C$54</definedName>
    <definedName name="Reseaux_eclairage_public_6">Grille!$E$52:$E$54</definedName>
    <definedName name="Restauration_1">Grille!$C$60:$C$62</definedName>
    <definedName name="Restauration_6">Grille!$E$60:$E$62</definedName>
    <definedName name="souscat1">Grille!$B$3:$B$31</definedName>
    <definedName name="souscat2">Grille!$B$33:$B$40</definedName>
    <definedName name="souscat3">Grille!$B$42:$B$59</definedName>
    <definedName name="souscat4">Grille!$B$60:$B$72</definedName>
    <definedName name="souscat5">Grille!$B$78:$B$83</definedName>
    <definedName name="souscat6">Grille!$B$87:$B$105</definedName>
    <definedName name="souscat7">Grille!$B$108:$B$112</definedName>
    <definedName name="souscat8">Grille!$B$118</definedName>
    <definedName name="souscat9">Grille!$B$124:$B$127</definedName>
    <definedName name="test1">data!$C$3:$J$6</definedName>
    <definedName name="Traitement_dechets">data!$G$3:$G$4</definedName>
    <definedName name="Traitement_des_eaux_usées_6">Grille!$E$120:$E$123</definedName>
    <definedName name="Travaux_amelioration_batiments\infrastructures_1">Grille!$C$18:$C$20</definedName>
    <definedName name="Vehicules_legers_1">Grille!$C$33:$C$35</definedName>
    <definedName name="Vehicules_lourds_1">Grille!$C$37:$C$39</definedName>
    <definedName name="Voirie_et_reseaux">data!$E$3:$E$6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163" i="1" l="1"/>
  <c r="X163" i="1" s="1"/>
  <c r="V163" i="1"/>
  <c r="R163" i="1"/>
  <c r="S163" i="1" s="1"/>
  <c r="T163" i="1" s="1"/>
  <c r="Z163" i="1" s="1" a="1"/>
  <c r="Z163" i="1" s="1"/>
  <c r="W158" i="1"/>
  <c r="X158" i="1" s="1"/>
  <c r="V158" i="1"/>
  <c r="R158" i="1"/>
  <c r="S158" i="1" s="1"/>
  <c r="T158" i="1" s="1"/>
  <c r="Z158" i="1" s="1" a="1"/>
  <c r="Z158" i="1" s="1"/>
  <c r="W153" i="1"/>
  <c r="X153" i="1" s="1"/>
  <c r="V153" i="1"/>
  <c r="R153" i="1"/>
  <c r="S153" i="1" s="1"/>
  <c r="T153" i="1" s="1"/>
  <c r="Z153" i="1" s="1" a="1"/>
  <c r="Z153" i="1" s="1"/>
  <c r="W148" i="1"/>
  <c r="X148" i="1" s="1"/>
  <c r="V148" i="1"/>
  <c r="R148" i="1"/>
  <c r="S148" i="1" s="1"/>
  <c r="T148" i="1" s="1"/>
  <c r="Z148" i="1" s="1" a="1"/>
  <c r="Z148" i="1" s="1"/>
  <c r="W143" i="1"/>
  <c r="X143" i="1" s="1"/>
  <c r="V143" i="1"/>
  <c r="R143" i="1"/>
  <c r="S143" i="1" s="1"/>
  <c r="T143" i="1" s="1"/>
  <c r="W138" i="1"/>
  <c r="X138" i="1" s="1"/>
  <c r="V138" i="1"/>
  <c r="R138" i="1"/>
  <c r="S138" i="1" s="1"/>
  <c r="T138" i="1" s="1"/>
  <c r="Z138" i="1" s="1" a="1"/>
  <c r="Z138" i="1" s="1"/>
  <c r="W133" i="1"/>
  <c r="X133" i="1" s="1"/>
  <c r="V133" i="1"/>
  <c r="R133" i="1"/>
  <c r="S133" i="1" s="1"/>
  <c r="T133" i="1" s="1"/>
  <c r="Z133" i="1" s="1" a="1"/>
  <c r="Z133" i="1" s="1"/>
  <c r="W128" i="1"/>
  <c r="X128" i="1" s="1"/>
  <c r="V128" i="1"/>
  <c r="R128" i="1"/>
  <c r="S128" i="1" s="1"/>
  <c r="T128" i="1" s="1"/>
  <c r="W123" i="1"/>
  <c r="X123" i="1" s="1"/>
  <c r="V123" i="1"/>
  <c r="R123" i="1"/>
  <c r="S123" i="1" s="1"/>
  <c r="T123" i="1" s="1"/>
  <c r="W118" i="1"/>
  <c r="X118" i="1" s="1"/>
  <c r="V118" i="1"/>
  <c r="R118" i="1"/>
  <c r="S118" i="1" s="1"/>
  <c r="T118" i="1" s="1"/>
  <c r="Z118" i="1" s="1" a="1"/>
  <c r="Z118" i="1" s="1"/>
  <c r="W113" i="1"/>
  <c r="X113" i="1" s="1"/>
  <c r="V113" i="1"/>
  <c r="R113" i="1"/>
  <c r="S113" i="1" s="1"/>
  <c r="T113" i="1" s="1"/>
  <c r="Z113" i="1" s="1" a="1"/>
  <c r="Z113" i="1" s="1"/>
  <c r="W108" i="1"/>
  <c r="X108" i="1" s="1"/>
  <c r="V108" i="1"/>
  <c r="R108" i="1"/>
  <c r="S108" i="1" s="1"/>
  <c r="T108" i="1" s="1"/>
  <c r="Z108" i="1" s="1" a="1"/>
  <c r="Z108" i="1" s="1"/>
  <c r="W103" i="1"/>
  <c r="X103" i="1" s="1"/>
  <c r="V103" i="1"/>
  <c r="R103" i="1"/>
  <c r="S103" i="1" s="1"/>
  <c r="T103" i="1" s="1"/>
  <c r="W98" i="1"/>
  <c r="X98" i="1" s="1"/>
  <c r="V98" i="1"/>
  <c r="R98" i="1"/>
  <c r="S98" i="1" s="1"/>
  <c r="T98" i="1" s="1"/>
  <c r="W93" i="1"/>
  <c r="X93" i="1" s="1"/>
  <c r="V93" i="1"/>
  <c r="R93" i="1"/>
  <c r="S93" i="1" s="1"/>
  <c r="T93" i="1" s="1"/>
  <c r="W88" i="1"/>
  <c r="X88" i="1" s="1"/>
  <c r="V88" i="1"/>
  <c r="R88" i="1"/>
  <c r="S88" i="1" s="1"/>
  <c r="T88" i="1" s="1"/>
  <c r="W83" i="1"/>
  <c r="X83" i="1" s="1"/>
  <c r="V83" i="1"/>
  <c r="R83" i="1"/>
  <c r="S83" i="1" s="1"/>
  <c r="T83" i="1" s="1"/>
  <c r="Z83" i="1" s="1" a="1"/>
  <c r="Z83" i="1" s="1"/>
  <c r="W78" i="1"/>
  <c r="X78" i="1" s="1"/>
  <c r="V78" i="1"/>
  <c r="R78" i="1"/>
  <c r="S78" i="1" s="1"/>
  <c r="T78" i="1" s="1"/>
  <c r="Z78" i="1" s="1" a="1"/>
  <c r="Z78" i="1" s="1"/>
  <c r="W73" i="1"/>
  <c r="X73" i="1" s="1"/>
  <c r="V73" i="1"/>
  <c r="R73" i="1"/>
  <c r="S73" i="1" s="1"/>
  <c r="T73" i="1" s="1"/>
  <c r="Z73" i="1" s="1" a="1"/>
  <c r="Z73" i="1" s="1"/>
  <c r="W68" i="1"/>
  <c r="X68" i="1" s="1"/>
  <c r="V68" i="1"/>
  <c r="R68" i="1"/>
  <c r="S68" i="1" s="1"/>
  <c r="T68" i="1" s="1"/>
  <c r="W63" i="1"/>
  <c r="X63" i="1" s="1"/>
  <c r="V63" i="1"/>
  <c r="R63" i="1"/>
  <c r="S63" i="1" s="1"/>
  <c r="T63" i="1" s="1"/>
  <c r="W58" i="1"/>
  <c r="X58" i="1" s="1"/>
  <c r="V58" i="1"/>
  <c r="R58" i="1"/>
  <c r="S58" i="1" s="1"/>
  <c r="T58" i="1" s="1"/>
  <c r="Z58" i="1" s="1" a="1"/>
  <c r="Z58" i="1" s="1"/>
  <c r="W53" i="1"/>
  <c r="X53" i="1" s="1"/>
  <c r="V53" i="1"/>
  <c r="R53" i="1"/>
  <c r="S53" i="1" s="1"/>
  <c r="T53" i="1" s="1"/>
  <c r="W48" i="1"/>
  <c r="X48" i="1" s="1"/>
  <c r="V48" i="1"/>
  <c r="R48" i="1"/>
  <c r="S48" i="1" s="1"/>
  <c r="T48" i="1" s="1"/>
  <c r="W43" i="1"/>
  <c r="X43" i="1" s="1"/>
  <c r="V43" i="1"/>
  <c r="R43" i="1"/>
  <c r="S43" i="1" s="1"/>
  <c r="T43" i="1" s="1"/>
  <c r="Z43" i="1" s="1" a="1"/>
  <c r="Z43" i="1" s="1"/>
  <c r="W38" i="1"/>
  <c r="X38" i="1" s="1"/>
  <c r="V38" i="1"/>
  <c r="R38" i="1"/>
  <c r="S38" i="1" s="1"/>
  <c r="T38" i="1" s="1"/>
  <c r="Z38" i="1" s="1" a="1"/>
  <c r="Z38" i="1" s="1"/>
  <c r="W33" i="1"/>
  <c r="X33" i="1" s="1"/>
  <c r="V33" i="1"/>
  <c r="R33" i="1"/>
  <c r="S33" i="1" s="1"/>
  <c r="T33" i="1" s="1"/>
  <c r="Z33" i="1" s="1" a="1"/>
  <c r="Z33" i="1" s="1"/>
  <c r="W28" i="1"/>
  <c r="X28" i="1" s="1"/>
  <c r="V28" i="1"/>
  <c r="R28" i="1"/>
  <c r="S28" i="1" s="1"/>
  <c r="T28" i="1" s="1"/>
  <c r="W23" i="1"/>
  <c r="X23" i="1" s="1"/>
  <c r="V23" i="1"/>
  <c r="R23" i="1"/>
  <c r="S23" i="1" s="1"/>
  <c r="T23" i="1" s="1"/>
  <c r="W18" i="1"/>
  <c r="X18" i="1" s="1"/>
  <c r="V18" i="1"/>
  <c r="R18" i="1"/>
  <c r="S18" i="1" s="1"/>
  <c r="T18" i="1" s="1"/>
  <c r="Z18" i="1" s="1" a="1"/>
  <c r="Z18" i="1" s="1"/>
  <c r="W13" i="1"/>
  <c r="X13" i="1" s="1"/>
  <c r="V13" i="1"/>
  <c r="R13" i="1"/>
  <c r="S13" i="1" s="1"/>
  <c r="T13" i="1" s="1"/>
  <c r="W8" i="1"/>
  <c r="X8" i="1" s="1"/>
  <c r="V8" i="1"/>
  <c r="R8" i="1"/>
  <c r="S8" i="1" s="1"/>
  <c r="T8" i="1" s="1"/>
  <c r="Q3" i="4" a="1"/>
  <c r="Q3" i="4" s="1"/>
  <c r="R3" i="4" s="1"/>
  <c r="K3" i="4" a="1"/>
  <c r="K3" i="4" s="1"/>
  <c r="J3" i="4" a="1"/>
  <c r="J3" i="4" s="1"/>
  <c r="Y3" i="4" a="1"/>
  <c r="Y3" i="4" s="1"/>
  <c r="Z3" i="4" s="1"/>
  <c r="E3" i="4" a="1"/>
  <c r="E3" i="4" s="1"/>
  <c r="D3" i="4" a="1"/>
  <c r="D3" i="4" s="1"/>
  <c r="C3" i="4" a="1"/>
  <c r="C3" i="4" s="1"/>
  <c r="A2" i="4" a="1"/>
  <c r="A2" i="4" s="1"/>
  <c r="C2" i="4" s="1" a="1"/>
  <c r="C2" i="4" s="1"/>
  <c r="F3" i="4" a="1"/>
  <c r="F3" i="4" s="1"/>
  <c r="G3" i="4" a="1"/>
  <c r="G3" i="4" s="1"/>
  <c r="H3" i="4" a="1"/>
  <c r="H3" i="4" s="1"/>
  <c r="I3" i="4" a="1"/>
  <c r="I3" i="4" s="1"/>
  <c r="S3" i="4" a="1"/>
  <c r="AA3" i="4" a="1"/>
  <c r="Z13" i="1" l="1" a="1"/>
  <c r="Z13" i="1" s="1"/>
  <c r="Z93" i="1" a="1"/>
  <c r="Z93" i="1" s="1"/>
  <c r="Z53" i="1" a="1"/>
  <c r="Z53" i="1" s="1"/>
  <c r="Z28" i="1" a="1"/>
  <c r="Z28" i="1" s="1"/>
  <c r="Z68" i="1" a="1"/>
  <c r="Z68" i="1" s="1"/>
  <c r="Z123" i="1" a="1"/>
  <c r="Z123" i="1" s="1"/>
  <c r="Z98" i="1" a="1"/>
  <c r="Z98" i="1" s="1"/>
  <c r="Z8" i="1" a="1"/>
  <c r="Z8" i="1" s="1"/>
  <c r="Z48" i="1" a="1"/>
  <c r="Z48" i="1" s="1"/>
  <c r="Z88" i="1" a="1"/>
  <c r="Z88" i="1" s="1"/>
  <c r="Z128" i="1" a="1"/>
  <c r="Z128" i="1" s="1"/>
  <c r="Z23" i="1" a="1"/>
  <c r="Z23" i="1" s="1"/>
  <c r="Z63" i="1" a="1"/>
  <c r="Z63" i="1" s="1"/>
  <c r="Z103" i="1" a="1"/>
  <c r="Z103" i="1" s="1"/>
  <c r="Z143" i="1" a="1"/>
  <c r="Z143" i="1" s="1"/>
  <c r="R21" i="1"/>
  <c r="S21" i="1" s="1"/>
  <c r="R41" i="1"/>
  <c r="S41" i="1" s="1"/>
  <c r="R61" i="1"/>
  <c r="S61" i="1" s="1"/>
  <c r="R81" i="1"/>
  <c r="S81" i="1" s="1"/>
  <c r="V92" i="1"/>
  <c r="W92" i="1" s="1"/>
  <c r="V100" i="1"/>
  <c r="W100" i="1" s="1"/>
  <c r="V112" i="1"/>
  <c r="W112" i="1" s="1"/>
  <c r="V120" i="1"/>
  <c r="W120" i="1" s="1"/>
  <c r="V132" i="1"/>
  <c r="W132" i="1" s="1"/>
  <c r="V140" i="1"/>
  <c r="W140" i="1" s="1"/>
  <c r="V152" i="1"/>
  <c r="W152" i="1" s="1"/>
  <c r="V160" i="1"/>
  <c r="W160" i="1" s="1"/>
  <c r="V21" i="1"/>
  <c r="W21" i="1" s="1"/>
  <c r="V41" i="1"/>
  <c r="W41" i="1" s="1"/>
  <c r="V61" i="1"/>
  <c r="W61" i="1" s="1"/>
  <c r="V81" i="1"/>
  <c r="W81" i="1" s="1"/>
  <c r="R101" i="1"/>
  <c r="S101" i="1" s="1"/>
  <c r="R121" i="1"/>
  <c r="S121" i="1" s="1"/>
  <c r="R141" i="1"/>
  <c r="S141" i="1" s="1"/>
  <c r="R161" i="1"/>
  <c r="S161" i="1" s="1"/>
  <c r="R22" i="1"/>
  <c r="S22" i="1" s="1"/>
  <c r="R30" i="1"/>
  <c r="S30" i="1" s="1"/>
  <c r="R42" i="1"/>
  <c r="S42" i="1" s="1"/>
  <c r="R50" i="1"/>
  <c r="S50" i="1" s="1"/>
  <c r="R62" i="1"/>
  <c r="S62" i="1" s="1"/>
  <c r="R70" i="1"/>
  <c r="S70" i="1" s="1"/>
  <c r="R82" i="1"/>
  <c r="S82" i="1" s="1"/>
  <c r="V101" i="1"/>
  <c r="W101" i="1" s="1"/>
  <c r="V121" i="1"/>
  <c r="W121" i="1" s="1"/>
  <c r="V141" i="1"/>
  <c r="W141" i="1" s="1"/>
  <c r="V161" i="1"/>
  <c r="W161" i="1" s="1"/>
  <c r="V22" i="1"/>
  <c r="W22" i="1" s="1"/>
  <c r="V30" i="1"/>
  <c r="W30" i="1" s="1"/>
  <c r="V42" i="1"/>
  <c r="W42" i="1" s="1"/>
  <c r="V50" i="1"/>
  <c r="W50" i="1" s="1"/>
  <c r="V62" i="1"/>
  <c r="W62" i="1" s="1"/>
  <c r="V70" i="1"/>
  <c r="W70" i="1" s="1"/>
  <c r="V82" i="1"/>
  <c r="W82" i="1" s="1"/>
  <c r="R90" i="1"/>
  <c r="S90" i="1" s="1"/>
  <c r="R102" i="1"/>
  <c r="S102" i="1" s="1"/>
  <c r="R110" i="1"/>
  <c r="S110" i="1" s="1"/>
  <c r="R122" i="1"/>
  <c r="S122" i="1" s="1"/>
  <c r="R130" i="1"/>
  <c r="S130" i="1" s="1"/>
  <c r="R142" i="1"/>
  <c r="S142" i="1" s="1"/>
  <c r="R150" i="1"/>
  <c r="S150" i="1" s="1"/>
  <c r="R162" i="1"/>
  <c r="S162" i="1" s="1"/>
  <c r="R51" i="1"/>
  <c r="S51" i="1" s="1"/>
  <c r="R71" i="1"/>
  <c r="S71" i="1" s="1"/>
  <c r="V90" i="1"/>
  <c r="W90" i="1" s="1"/>
  <c r="V102" i="1"/>
  <c r="W102" i="1" s="1"/>
  <c r="V110" i="1"/>
  <c r="W110" i="1" s="1"/>
  <c r="V122" i="1"/>
  <c r="W122" i="1" s="1"/>
  <c r="V130" i="1"/>
  <c r="W130" i="1" s="1"/>
  <c r="V142" i="1"/>
  <c r="W142" i="1" s="1"/>
  <c r="V150" i="1"/>
  <c r="W150" i="1" s="1"/>
  <c r="V162" i="1"/>
  <c r="W162" i="1" s="1"/>
  <c r="R31" i="1"/>
  <c r="S31" i="1" s="1"/>
  <c r="V31" i="1"/>
  <c r="W31" i="1" s="1"/>
  <c r="V51" i="1"/>
  <c r="W51" i="1" s="1"/>
  <c r="V71" i="1"/>
  <c r="W71" i="1" s="1"/>
  <c r="R91" i="1"/>
  <c r="S91" i="1" s="1"/>
  <c r="R111" i="1"/>
  <c r="S111" i="1" s="1"/>
  <c r="R131" i="1"/>
  <c r="S131" i="1" s="1"/>
  <c r="R151" i="1"/>
  <c r="S151" i="1" s="1"/>
  <c r="R20" i="1"/>
  <c r="S20" i="1" s="1"/>
  <c r="R32" i="1"/>
  <c r="S32" i="1" s="1"/>
  <c r="R40" i="1"/>
  <c r="S40" i="1" s="1"/>
  <c r="R52" i="1"/>
  <c r="S52" i="1" s="1"/>
  <c r="R60" i="1"/>
  <c r="S60" i="1" s="1"/>
  <c r="R72" i="1"/>
  <c r="S72" i="1" s="1"/>
  <c r="R80" i="1"/>
  <c r="S80" i="1" s="1"/>
  <c r="V91" i="1"/>
  <c r="W91" i="1" s="1"/>
  <c r="V111" i="1"/>
  <c r="W111" i="1" s="1"/>
  <c r="V131" i="1"/>
  <c r="W131" i="1" s="1"/>
  <c r="V151" i="1"/>
  <c r="W151" i="1" s="1"/>
  <c r="V20" i="1"/>
  <c r="W20" i="1" s="1"/>
  <c r="V32" i="1"/>
  <c r="W32" i="1" s="1"/>
  <c r="V40" i="1"/>
  <c r="W40" i="1" s="1"/>
  <c r="V52" i="1"/>
  <c r="W52" i="1" s="1"/>
  <c r="V60" i="1"/>
  <c r="W60" i="1" s="1"/>
  <c r="V72" i="1"/>
  <c r="W72" i="1" s="1"/>
  <c r="V80" i="1"/>
  <c r="W80" i="1" s="1"/>
  <c r="R92" i="1"/>
  <c r="S92" i="1" s="1"/>
  <c r="R100" i="1"/>
  <c r="S100" i="1" s="1"/>
  <c r="R112" i="1"/>
  <c r="S112" i="1" s="1"/>
  <c r="R120" i="1"/>
  <c r="S120" i="1" s="1"/>
  <c r="R132" i="1"/>
  <c r="S132" i="1" s="1"/>
  <c r="R140" i="1"/>
  <c r="S140" i="1" s="1"/>
  <c r="R152" i="1"/>
  <c r="S152" i="1" s="1"/>
  <c r="R160" i="1"/>
  <c r="S160" i="1" s="1"/>
  <c r="R145" i="1"/>
  <c r="S145" i="1" s="1"/>
  <c r="R127" i="1"/>
  <c r="S127" i="1" s="1"/>
  <c r="R116" i="1"/>
  <c r="S116" i="1" s="1"/>
  <c r="R85" i="1"/>
  <c r="S85" i="1" s="1"/>
  <c r="R105" i="1"/>
  <c r="S105" i="1" s="1"/>
  <c r="R96" i="1"/>
  <c r="S96" i="1" s="1"/>
  <c r="R87" i="1"/>
  <c r="S87" i="1" s="1"/>
  <c r="R156" i="1"/>
  <c r="S156" i="1" s="1"/>
  <c r="R147" i="1"/>
  <c r="S147" i="1" s="1"/>
  <c r="R136" i="1"/>
  <c r="S136" i="1" s="1"/>
  <c r="R125" i="1"/>
  <c r="S125" i="1" s="1"/>
  <c r="R107" i="1"/>
  <c r="S107" i="1" s="1"/>
  <c r="R115" i="1"/>
  <c r="S115" i="1" s="1"/>
  <c r="R137" i="1"/>
  <c r="S137" i="1" s="1"/>
  <c r="R126" i="1"/>
  <c r="S126" i="1" s="1"/>
  <c r="R155" i="1"/>
  <c r="S155" i="1" s="1"/>
  <c r="R135" i="1"/>
  <c r="S135" i="1" s="1"/>
  <c r="R86" i="1"/>
  <c r="S86" i="1" s="1"/>
  <c r="R157" i="1"/>
  <c r="S157" i="1" s="1"/>
  <c r="R146" i="1"/>
  <c r="S146" i="1" s="1"/>
  <c r="R97" i="1"/>
  <c r="S97" i="1" s="1"/>
  <c r="R117" i="1"/>
  <c r="S117" i="1" s="1"/>
  <c r="R106" i="1"/>
  <c r="S106" i="1" s="1"/>
  <c r="R95" i="1"/>
  <c r="S95" i="1" s="1"/>
  <c r="V157" i="1"/>
  <c r="W157" i="1" s="1"/>
  <c r="V156" i="1"/>
  <c r="W156" i="1" s="1"/>
  <c r="V147" i="1"/>
  <c r="W147" i="1" s="1"/>
  <c r="V145" i="1"/>
  <c r="W145" i="1" s="1"/>
  <c r="V136" i="1"/>
  <c r="W136" i="1" s="1"/>
  <c r="V127" i="1"/>
  <c r="W127" i="1" s="1"/>
  <c r="V125" i="1"/>
  <c r="W125" i="1" s="1"/>
  <c r="V116" i="1"/>
  <c r="W116" i="1" s="1"/>
  <c r="V107" i="1"/>
  <c r="W107" i="1" s="1"/>
  <c r="V105" i="1"/>
  <c r="W105" i="1" s="1"/>
  <c r="V96" i="1"/>
  <c r="W96" i="1" s="1"/>
  <c r="V87" i="1"/>
  <c r="W87" i="1" s="1"/>
  <c r="V85" i="1"/>
  <c r="W85" i="1" s="1"/>
  <c r="V155" i="1"/>
  <c r="W155" i="1" s="1"/>
  <c r="V146" i="1"/>
  <c r="W146" i="1" s="1"/>
  <c r="V137" i="1"/>
  <c r="W137" i="1" s="1"/>
  <c r="V135" i="1"/>
  <c r="W135" i="1" s="1"/>
  <c r="V126" i="1"/>
  <c r="W126" i="1" s="1"/>
  <c r="V117" i="1"/>
  <c r="W117" i="1" s="1"/>
  <c r="V115" i="1"/>
  <c r="W115" i="1" s="1"/>
  <c r="V106" i="1"/>
  <c r="W106" i="1" s="1"/>
  <c r="V97" i="1"/>
  <c r="W97" i="1" s="1"/>
  <c r="V95" i="1"/>
  <c r="W95" i="1" s="1"/>
  <c r="V86" i="1"/>
  <c r="W86" i="1" s="1"/>
  <c r="R46" i="1"/>
  <c r="S46" i="1" s="1"/>
  <c r="R76" i="1"/>
  <c r="S76" i="1" s="1"/>
  <c r="R67" i="1"/>
  <c r="S67" i="1" s="1"/>
  <c r="R65" i="1"/>
  <c r="S65" i="1" s="1"/>
  <c r="R56" i="1"/>
  <c r="S56" i="1" s="1"/>
  <c r="R47" i="1"/>
  <c r="S47" i="1" s="1"/>
  <c r="R45" i="1"/>
  <c r="S45" i="1" s="1"/>
  <c r="R77" i="1"/>
  <c r="S77" i="1" s="1"/>
  <c r="R75" i="1"/>
  <c r="S75" i="1" s="1"/>
  <c r="R66" i="1"/>
  <c r="S66" i="1" s="1"/>
  <c r="R57" i="1"/>
  <c r="S57" i="1" s="1"/>
  <c r="R55" i="1"/>
  <c r="S55" i="1" s="1"/>
  <c r="V67" i="1"/>
  <c r="W67" i="1" s="1"/>
  <c r="V65" i="1"/>
  <c r="W65" i="1" s="1"/>
  <c r="V56" i="1"/>
  <c r="W56" i="1" s="1"/>
  <c r="V47" i="1"/>
  <c r="W47" i="1" s="1"/>
  <c r="V45" i="1"/>
  <c r="W45" i="1" s="1"/>
  <c r="V77" i="1"/>
  <c r="W77" i="1" s="1"/>
  <c r="V76" i="1"/>
  <c r="W76" i="1" s="1"/>
  <c r="V75" i="1"/>
  <c r="W75" i="1" s="1"/>
  <c r="V66" i="1"/>
  <c r="W66" i="1" s="1"/>
  <c r="V57" i="1"/>
  <c r="W57" i="1" s="1"/>
  <c r="V55" i="1"/>
  <c r="W55" i="1" s="1"/>
  <c r="V46" i="1"/>
  <c r="W46" i="1" s="1"/>
  <c r="R36" i="1"/>
  <c r="S36" i="1" s="1"/>
  <c r="R27" i="1"/>
  <c r="S27" i="1" s="1"/>
  <c r="R25" i="1"/>
  <c r="S25" i="1" s="1"/>
  <c r="R37" i="1"/>
  <c r="S37" i="1" s="1"/>
  <c r="R35" i="1"/>
  <c r="S35" i="1" s="1"/>
  <c r="R26" i="1"/>
  <c r="S26" i="1" s="1"/>
  <c r="V27" i="1"/>
  <c r="W27" i="1" s="1"/>
  <c r="V37" i="1"/>
  <c r="W37" i="1" s="1"/>
  <c r="V35" i="1"/>
  <c r="W35" i="1" s="1"/>
  <c r="V26" i="1"/>
  <c r="W26" i="1" s="1"/>
  <c r="V36" i="1"/>
  <c r="W36" i="1" s="1"/>
  <c r="V25" i="1"/>
  <c r="W25" i="1" s="1"/>
  <c r="R15" i="1"/>
  <c r="S15" i="1" s="1"/>
  <c r="R16" i="1"/>
  <c r="S16" i="1" s="1"/>
  <c r="R17" i="1"/>
  <c r="S17" i="1" s="1"/>
  <c r="V16" i="1"/>
  <c r="W16" i="1" s="1"/>
  <c r="V17" i="1"/>
  <c r="W17" i="1" s="1"/>
  <c r="V15" i="1"/>
  <c r="W15" i="1" s="1"/>
  <c r="R10" i="1"/>
  <c r="S10" i="1" s="1"/>
  <c r="R12" i="1"/>
  <c r="S12" i="1" s="1"/>
  <c r="R11" i="1"/>
  <c r="S11" i="1" s="1"/>
  <c r="V12" i="1"/>
  <c r="W12" i="1" s="1"/>
  <c r="V11" i="1"/>
  <c r="W11" i="1" s="1"/>
  <c r="V10" i="1"/>
  <c r="W10" i="1" s="1"/>
  <c r="Z39" i="4"/>
  <c r="Z23" i="4"/>
  <c r="Z35" i="4"/>
  <c r="Z19" i="4"/>
  <c r="Z34" i="4"/>
  <c r="Z18" i="4"/>
  <c r="Z26" i="4"/>
  <c r="Z25" i="4"/>
  <c r="Z33" i="4"/>
  <c r="Z17" i="4"/>
  <c r="Z31" i="4"/>
  <c r="Z15" i="4"/>
  <c r="Z27" i="4"/>
  <c r="Z7" i="4"/>
  <c r="Z11" i="4"/>
  <c r="Z10" i="4"/>
  <c r="Z9" i="4"/>
  <c r="Z32" i="4"/>
  <c r="Z24" i="4"/>
  <c r="Z16" i="4"/>
  <c r="Z8" i="4"/>
  <c r="Z38" i="4"/>
  <c r="Z30" i="4"/>
  <c r="Z22" i="4"/>
  <c r="Z14" i="4"/>
  <c r="Z6" i="4"/>
  <c r="Z37" i="4"/>
  <c r="Z29" i="4"/>
  <c r="Z21" i="4"/>
  <c r="Z13" i="4"/>
  <c r="Z5" i="4"/>
  <c r="Z36" i="4"/>
  <c r="Z28" i="4"/>
  <c r="Z20" i="4"/>
  <c r="Z12" i="4"/>
  <c r="Z4" i="4"/>
  <c r="AA3" i="4"/>
  <c r="R34" i="4"/>
  <c r="R25" i="4"/>
  <c r="R17" i="4"/>
  <c r="R9" i="4"/>
  <c r="R39" i="4"/>
  <c r="R31" i="4"/>
  <c r="R22" i="4"/>
  <c r="R14" i="4"/>
  <c r="R6" i="4"/>
  <c r="R38" i="4"/>
  <c r="R30" i="4"/>
  <c r="R21" i="4"/>
  <c r="R13" i="4"/>
  <c r="R5" i="4"/>
  <c r="R37" i="4"/>
  <c r="R28" i="4"/>
  <c r="R20" i="4"/>
  <c r="R12" i="4"/>
  <c r="R4" i="4"/>
  <c r="R36" i="4"/>
  <c r="R27" i="4"/>
  <c r="R19" i="4"/>
  <c r="R11" i="4"/>
  <c r="R29" i="4"/>
  <c r="R35" i="4"/>
  <c r="R26" i="4"/>
  <c r="R18" i="4"/>
  <c r="R10" i="4"/>
  <c r="R33" i="4"/>
  <c r="R24" i="4"/>
  <c r="R16" i="4"/>
  <c r="R8" i="4"/>
  <c r="R32" i="4"/>
  <c r="R23" i="4"/>
  <c r="R15" i="4"/>
  <c r="R7" i="4"/>
  <c r="S3" i="4"/>
  <c r="AA17" i="4" a="1"/>
  <c r="S12" i="4" a="1"/>
  <c r="S13" i="4" a="1"/>
  <c r="S33" i="4" a="1"/>
  <c r="AA22" i="4" a="1"/>
  <c r="S26" i="4" a="1"/>
  <c r="AA39" i="4" a="1"/>
  <c r="AA20" i="4" a="1"/>
  <c r="S21" i="4" a="1"/>
  <c r="AA11" i="4" a="1"/>
  <c r="S23" i="4" a="1"/>
  <c r="S39" i="4" a="1"/>
  <c r="AA10" i="4" a="1"/>
  <c r="AA37" i="4" a="1"/>
  <c r="AA4" i="4" a="1"/>
  <c r="S4" i="4" a="1"/>
  <c r="S38" i="4" a="1"/>
  <c r="AA30" i="4" a="1"/>
  <c r="S10" i="4" a="1"/>
  <c r="S15" i="4" a="1"/>
  <c r="AA9" i="4" a="1"/>
  <c r="AA36" i="4" a="1"/>
  <c r="S5" i="4" a="1"/>
  <c r="AA12" i="4" a="1"/>
  <c r="AA5" i="4" a="1"/>
  <c r="S27" i="4" a="1"/>
  <c r="S7" i="4" a="1"/>
  <c r="S11" i="4" a="1"/>
  <c r="S31" i="4" a="1"/>
  <c r="S6" i="4" a="1"/>
  <c r="AA6" i="4" a="1"/>
  <c r="S25" i="4" a="1"/>
  <c r="AA32" i="4" a="1"/>
  <c r="AA29" i="4" a="1"/>
  <c r="AA31" i="4" a="1"/>
  <c r="S18" i="4" a="1"/>
  <c r="AA23" i="4" a="1"/>
  <c r="AA14" i="4" a="1"/>
  <c r="AA33" i="4" a="1"/>
  <c r="AA26" i="4" a="1"/>
  <c r="S17" i="4" a="1"/>
  <c r="S9" i="4" a="1"/>
  <c r="S24" i="4" a="1"/>
  <c r="AA19" i="4" a="1"/>
  <c r="S16" i="4" a="1"/>
  <c r="AA34" i="4" a="1"/>
  <c r="S29" i="4" a="1"/>
  <c r="S20" i="4" a="1"/>
  <c r="AA25" i="4" a="1"/>
  <c r="S30" i="4" a="1"/>
  <c r="AA28" i="4" a="1"/>
  <c r="S36" i="4" a="1"/>
  <c r="S19" i="4" a="1"/>
  <c r="AA15" i="4" a="1"/>
  <c r="S37" i="4" a="1"/>
  <c r="AA27" i="4" a="1"/>
  <c r="S28" i="4" a="1"/>
  <c r="AA7" i="4" a="1"/>
  <c r="AA24" i="4" a="1"/>
  <c r="AA8" i="4" a="1"/>
  <c r="S34" i="4" a="1"/>
  <c r="S32" i="4" a="1"/>
  <c r="S22" i="4" a="1"/>
  <c r="AA21" i="4" a="1"/>
  <c r="S8" i="4" a="1"/>
  <c r="AA18" i="4" a="1"/>
  <c r="AA35" i="4" a="1"/>
  <c r="S14" i="4" a="1"/>
  <c r="AA38" i="4" a="1"/>
  <c r="AA16" i="4" a="1"/>
  <c r="AA13" i="4" a="1"/>
  <c r="S35" i="4" a="1"/>
  <c r="R7" i="1" l="1"/>
  <c r="V154" i="1"/>
  <c r="W154" i="1" s="1"/>
  <c r="V134" i="1"/>
  <c r="W134" i="1" s="1"/>
  <c r="V114" i="1"/>
  <c r="W114" i="1" s="1"/>
  <c r="V94" i="1"/>
  <c r="W94" i="1" s="1"/>
  <c r="V144" i="1"/>
  <c r="W144" i="1" s="1"/>
  <c r="V124" i="1"/>
  <c r="W124" i="1" s="1"/>
  <c r="V104" i="1"/>
  <c r="W104" i="1" s="1"/>
  <c r="V84" i="1"/>
  <c r="W84" i="1" s="1"/>
  <c r="R154" i="1"/>
  <c r="S154" i="1" s="1"/>
  <c r="R134" i="1"/>
  <c r="S134" i="1" s="1"/>
  <c r="R114" i="1"/>
  <c r="S114" i="1" s="1"/>
  <c r="R94" i="1"/>
  <c r="S94" i="1" s="1"/>
  <c r="R104" i="1"/>
  <c r="S104" i="1" s="1"/>
  <c r="R144" i="1"/>
  <c r="S144" i="1" s="1"/>
  <c r="R84" i="1"/>
  <c r="S84" i="1" s="1"/>
  <c r="R124" i="1"/>
  <c r="S124" i="1" s="1"/>
  <c r="V74" i="1"/>
  <c r="W74" i="1" s="1"/>
  <c r="V54" i="1"/>
  <c r="W54" i="1" s="1"/>
  <c r="V64" i="1"/>
  <c r="W64" i="1" s="1"/>
  <c r="V44" i="1"/>
  <c r="W44" i="1" s="1"/>
  <c r="R74" i="1"/>
  <c r="S74" i="1" s="1"/>
  <c r="R54" i="1"/>
  <c r="S54" i="1" s="1"/>
  <c r="R64" i="1"/>
  <c r="S64" i="1" s="1"/>
  <c r="R44" i="1"/>
  <c r="S44" i="1" s="1"/>
  <c r="R14" i="1"/>
  <c r="S14" i="1" s="1"/>
  <c r="R34" i="1"/>
  <c r="S34" i="1" s="1"/>
  <c r="R24" i="1"/>
  <c r="S24" i="1" s="1"/>
  <c r="V14" i="1"/>
  <c r="W14" i="1" s="1"/>
  <c r="V24" i="1"/>
  <c r="W24" i="1" s="1"/>
  <c r="V34" i="1"/>
  <c r="W34" i="1" s="1"/>
  <c r="V6" i="1"/>
  <c r="W6" i="1" s="1"/>
  <c r="V7" i="1"/>
  <c r="W7" i="1" s="1"/>
  <c r="V5" i="1"/>
  <c r="W5" i="1" s="1"/>
  <c r="R6" i="1"/>
  <c r="R5" i="1"/>
  <c r="AA15" i="4"/>
  <c r="AA37" i="4"/>
  <c r="AA29" i="4"/>
  <c r="AA12" i="4"/>
  <c r="AA20" i="4"/>
  <c r="AA23" i="4"/>
  <c r="AA28" i="4"/>
  <c r="AA39" i="4"/>
  <c r="AA10" i="4"/>
  <c r="AA16" i="4"/>
  <c r="AA24" i="4"/>
  <c r="AA17" i="4"/>
  <c r="AA14" i="4"/>
  <c r="AA33" i="4"/>
  <c r="AA36" i="4"/>
  <c r="AA25" i="4"/>
  <c r="AA5" i="4"/>
  <c r="AA30" i="4"/>
  <c r="AA13" i="4"/>
  <c r="AA38" i="4"/>
  <c r="AA7" i="4"/>
  <c r="AA18" i="4"/>
  <c r="AA4" i="4"/>
  <c r="AA19" i="4"/>
  <c r="AA31" i="4"/>
  <c r="AA35" i="4"/>
  <c r="AA6" i="4"/>
  <c r="AA32" i="4"/>
  <c r="AA9" i="4"/>
  <c r="AA22" i="4"/>
  <c r="AA11" i="4"/>
  <c r="AA26" i="4"/>
  <c r="AA21" i="4"/>
  <c r="AA8" i="4"/>
  <c r="AA27" i="4"/>
  <c r="AA34" i="4"/>
  <c r="S9" i="4"/>
  <c r="S17" i="4"/>
  <c r="S25" i="4"/>
  <c r="S34" i="4"/>
  <c r="S7" i="4"/>
  <c r="S10" i="4"/>
  <c r="S36" i="4"/>
  <c r="S21" i="4"/>
  <c r="S15" i="4"/>
  <c r="S18" i="4"/>
  <c r="S4" i="4"/>
  <c r="S30" i="4"/>
  <c r="S23" i="4"/>
  <c r="S26" i="4"/>
  <c r="S12" i="4"/>
  <c r="S38" i="4"/>
  <c r="S32" i="4"/>
  <c r="S35" i="4"/>
  <c r="S20" i="4"/>
  <c r="S6" i="4"/>
  <c r="S8" i="4"/>
  <c r="S29" i="4"/>
  <c r="S28" i="4"/>
  <c r="S14" i="4"/>
  <c r="S22" i="4"/>
  <c r="S16" i="4"/>
  <c r="S11" i="4"/>
  <c r="S37" i="4"/>
  <c r="S24" i="4"/>
  <c r="S19" i="4"/>
  <c r="S5" i="4"/>
  <c r="S31" i="4"/>
  <c r="S33" i="4"/>
  <c r="S27" i="4"/>
  <c r="S13" i="4"/>
  <c r="S39" i="4"/>
  <c r="R139" i="1" l="1"/>
  <c r="S139" i="1" s="1"/>
  <c r="R119" i="1"/>
  <c r="S119" i="1" s="1"/>
  <c r="R149" i="1"/>
  <c r="S149" i="1" s="1"/>
  <c r="R129" i="1"/>
  <c r="S129" i="1" s="1"/>
  <c r="R109" i="1"/>
  <c r="S109" i="1" s="1"/>
  <c r="R89" i="1"/>
  <c r="S89" i="1" s="1"/>
  <c r="R159" i="1"/>
  <c r="S159" i="1" s="1"/>
  <c r="R99" i="1"/>
  <c r="S99" i="1" s="1"/>
  <c r="V119" i="1"/>
  <c r="W119" i="1" s="1"/>
  <c r="V159" i="1"/>
  <c r="W159" i="1" s="1"/>
  <c r="V99" i="1"/>
  <c r="W99" i="1" s="1"/>
  <c r="V139" i="1"/>
  <c r="W139" i="1" s="1"/>
  <c r="V149" i="1"/>
  <c r="W149" i="1" s="1"/>
  <c r="V89" i="1"/>
  <c r="W89" i="1" s="1"/>
  <c r="V109" i="1"/>
  <c r="W109" i="1" s="1"/>
  <c r="V129" i="1"/>
  <c r="W129" i="1" s="1"/>
  <c r="V69" i="1"/>
  <c r="W69" i="1" s="1"/>
  <c r="V79" i="1"/>
  <c r="W79" i="1" s="1"/>
  <c r="V59" i="1"/>
  <c r="W59" i="1" s="1"/>
  <c r="V49" i="1"/>
  <c r="W49" i="1" s="1"/>
  <c r="R59" i="1"/>
  <c r="S59" i="1" s="1"/>
  <c r="R69" i="1"/>
  <c r="S69" i="1" s="1"/>
  <c r="R49" i="1"/>
  <c r="S49" i="1" s="1"/>
  <c r="R79" i="1"/>
  <c r="S79" i="1" s="1"/>
  <c r="R39" i="1"/>
  <c r="S39" i="1" s="1"/>
  <c r="R29" i="1"/>
  <c r="S29" i="1" s="1"/>
  <c r="V29" i="1"/>
  <c r="W29" i="1" s="1"/>
  <c r="V39" i="1"/>
  <c r="W39" i="1" s="1"/>
  <c r="R9" i="1"/>
  <c r="S9" i="1" s="1"/>
  <c r="R19" i="1"/>
  <c r="S19" i="1" s="1"/>
  <c r="V9" i="1"/>
  <c r="W9" i="1" s="1"/>
  <c r="V19" i="1"/>
  <c r="W19" i="1" s="1"/>
  <c r="V4" i="1"/>
  <c r="W4" i="1" s="1"/>
  <c r="R4" i="1"/>
  <c r="S6" i="1"/>
  <c r="S7" i="1"/>
  <c r="S5" i="1" l="1"/>
  <c r="S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<sst xmlns="http://schemas.openxmlformats.org/spreadsheetml/2006/main" count="770" uniqueCount="351">
  <si>
    <t>Projet</t>
  </si>
  <si>
    <t>Nature - chapitre comptable</t>
  </si>
  <si>
    <t>Direction</t>
  </si>
  <si>
    <t xml:space="preserve">Informations projet </t>
  </si>
  <si>
    <t>Budget Vert</t>
  </si>
  <si>
    <t>2024</t>
  </si>
  <si>
    <t>2025</t>
  </si>
  <si>
    <t>2026</t>
  </si>
  <si>
    <t>2027</t>
  </si>
  <si>
    <t>2028</t>
  </si>
  <si>
    <t>Batiment</t>
  </si>
  <si>
    <t>3 : participe à la réduction de l'utilisation du véhicule automobile individuel
2 : participe au repport modal
0 : ne prévoit pas cet enjeu</t>
  </si>
  <si>
    <t>3 : meilleur résultat en l'état des possibilités techniques
2 :  prise en compte de l'enjeu dans la conception du projet
0 : n'entre pas dans les enjeux pris en compte</t>
  </si>
  <si>
    <t>1 point par saut de classe avec maximum de 4</t>
  </si>
  <si>
    <t>3 : meilleur résultat en l'état des possibilités techniques
2 : mieux que RE 2020
1 : RE 2020</t>
  </si>
  <si>
    <t>3 : renaturation/ diminution de la surface artificialisée
2 : n'augmente pas la surface artificialisée
0 : artificialisation des sols</t>
  </si>
  <si>
    <t>Critères d'évaluation</t>
  </si>
  <si>
    <t>Axe d'évaluation</t>
  </si>
  <si>
    <t>Axe 1</t>
  </si>
  <si>
    <t>Axe 2</t>
  </si>
  <si>
    <t>Axe 3</t>
  </si>
  <si>
    <t>Axe 4</t>
  </si>
  <si>
    <t>Axe 5</t>
  </si>
  <si>
    <t>Catégorie</t>
  </si>
  <si>
    <t>Sous-catégorie</t>
  </si>
  <si>
    <t>Détail de l'opération 2025</t>
  </si>
  <si>
    <t xml:space="preserve">Programation </t>
  </si>
  <si>
    <t>2029</t>
  </si>
  <si>
    <t>2030</t>
  </si>
  <si>
    <t>2031</t>
  </si>
  <si>
    <t>Code analytique</t>
  </si>
  <si>
    <t>Equipements</t>
  </si>
  <si>
    <t>- qualité des matériaux
- empreinte de l'installation</t>
  </si>
  <si>
    <t>- qualité des matériaux 
- empreinte de l'installation
- artificialisation des sols</t>
  </si>
  <si>
    <t xml:space="preserve">Traitement_dechets </t>
  </si>
  <si>
    <t>Sous catégories</t>
  </si>
  <si>
    <t>Sous-catégories</t>
  </si>
  <si>
    <t>La_construction_de_voirie</t>
  </si>
  <si>
    <t>Les_equipements_mobiliers</t>
  </si>
  <si>
    <t>Les_equipements_immobiliers</t>
  </si>
  <si>
    <t>Foret_et_bois</t>
  </si>
  <si>
    <t>3</t>
  </si>
  <si>
    <t>1 : Répond à un besoin défini (périmètre, emplacement, ampleur, cible) 
1 : La réponse au besoin est celle ayant le moins de conséquences sur l'environnement</t>
  </si>
  <si>
    <t>Vehicules_legers</t>
  </si>
  <si>
    <t>3 : supression des GES
2 : n'a pas recourt à une énergie fossile
0 : énergie fossile</t>
  </si>
  <si>
    <t>3 : Occasion
2 : Fin de série/ stock dormant</t>
  </si>
  <si>
    <t>Vehicules_lourds</t>
  </si>
  <si>
    <t>3 : Meilleure solution en l'état des techniques possibles
2 : n'a pas recourt à une énergie fossile
0 : énergie fossile</t>
  </si>
  <si>
    <t>3 : incite à l'usage autre que l'automobile individuelle
2 : participe la répartition de la voirie entre les différents usages
0 : ne prévoit que l'usage automobile</t>
  </si>
  <si>
    <t xml:space="preserve">3 : optimisation des interventions réseaux (travaux simultanés)
1 : Travaux imposés par un changement d'usage
</t>
  </si>
  <si>
    <t>1 : Répond à un besoin défini (périmètre, emplacement, ampleur, cible)/ schéma directeur des itinéraires cyclables
1 : La réponse au besoin est celle ayant le moins de conséquences sur l'environnement</t>
  </si>
  <si>
    <t>3 : Optimisation des interventions
2 : Méthodes limitant les conséquences sur l'environnement</t>
  </si>
  <si>
    <t>4 : renaturation/ développement des surfaces arborisées
3 : diminution de la surface artificialisée
2 : n'augmente pas la surface artificialisée</t>
  </si>
  <si>
    <t>3 : Végétaux issus du territoire du Grésivaudan
2 : Essence locale</t>
  </si>
  <si>
    <t xml:space="preserve">- développement des zones arborisées
- origine des végétaux </t>
  </si>
  <si>
    <t xml:space="preserve">3 : gestion locale 
2 : points d'apport volontaire
0 : collecte inidividuelle </t>
  </si>
  <si>
    <t>Equipements_et_infrastructures_de_collecte</t>
  </si>
  <si>
    <t>Equipements_et_infrastructures_de_traitement</t>
  </si>
  <si>
    <t>3 : réemploi/ Compost
2 : recyclage
1 : enfouissement/ incinération</t>
  </si>
  <si>
    <t>Construction_de_batiment_economique</t>
  </si>
  <si>
    <t>1 : Approvisionnement bois énergie sur le territoire
1 : Approvisionnement pour la construction sur le territoire
1 : Production forestière locale</t>
  </si>
  <si>
    <t xml:space="preserve">2 : participe à la séquestration carbone
1: participe à la gestion durable 
1: participe au renouvellement durable </t>
  </si>
  <si>
    <t>- artificialisation des sols
- performance énergétique
- matériaux utilisés
- sobriété du projet (bonus)</t>
  </si>
  <si>
    <t>- performance énergétique
- matériaux utilisés
- sobriété du projet (bonus)</t>
  </si>
  <si>
    <t>- performance énergétique
- matériaux utilisés
- efficacité/ nécessité de la rénovation
- sobriété du projet (bonus)</t>
  </si>
  <si>
    <t>Foncier</t>
  </si>
  <si>
    <t>- Foncier_agricole
- Foncier_economique</t>
  </si>
  <si>
    <t>Foncier_agricole</t>
  </si>
  <si>
    <t>Foncier_economique</t>
  </si>
  <si>
    <t>- performance énergétique
- type d'activité
- matériaux utilisés
- sobriété du projet (bonus)</t>
  </si>
  <si>
    <t>Rehabilitation\renovation_de_batiment_economique</t>
  </si>
  <si>
    <t>Restauration</t>
  </si>
  <si>
    <t>Agriculture_et_alimentation</t>
  </si>
  <si>
    <t>Dispositifs_agricoles</t>
  </si>
  <si>
    <t>10</t>
  </si>
  <si>
    <t>6</t>
  </si>
  <si>
    <t>11</t>
  </si>
  <si>
    <t>7</t>
  </si>
  <si>
    <t>9</t>
  </si>
  <si>
    <t>1: Déchets alimentaires
1 : Déchets emballages 
1: Respect règlementation emballages jetables</t>
  </si>
  <si>
    <t>3 : développer une filière développer dans le PAIT
2 : développer une fillière agricole à restreindre dans le PAIT</t>
  </si>
  <si>
    <t>1 : participe à la production d'énergies renouvelables
1 : participe à la transition des pratiques agricoles
1 : pariticipe aux objectif de transition de la politique agrocole, alimentaire et forestière 2023-2026 de la CCLG</t>
  </si>
  <si>
    <t>2 : permet le maintien de l'activité agricole</t>
  </si>
  <si>
    <t>8</t>
  </si>
  <si>
    <t>5</t>
  </si>
  <si>
    <t>4</t>
  </si>
  <si>
    <t>21</t>
  </si>
  <si>
    <t>1</t>
  </si>
  <si>
    <t>CONSMA</t>
  </si>
  <si>
    <t>Code projet</t>
  </si>
  <si>
    <t>Achat\Entretien_vehicules</t>
  </si>
  <si>
    <t>Voirie_et_reseaux</t>
  </si>
  <si>
    <t>Reseaux</t>
  </si>
  <si>
    <t>- méthode de traitement favorisée</t>
  </si>
  <si>
    <t>- méthode de collecte favorisée</t>
  </si>
  <si>
    <t>4 : Meilleur résultat en l'état des possibilités techniques
3 : Matériaux bio-sourcés issus du territoire CCLG 
2 : Matériaux bio-sourcés
1 : Matériaux bas carbone</t>
  </si>
  <si>
    <t>- empreinte de l'installation</t>
  </si>
  <si>
    <t>Amenagements_exterieurs</t>
  </si>
  <si>
    <t>- Restauration
- Dispositifs_agricoles
- Forêt_et_bois</t>
  </si>
  <si>
    <t>- Equipements et infrastructures de collecte
- Equipements et infrastructures de traitement</t>
  </si>
  <si>
    <t>Neutre</t>
  </si>
  <si>
    <t>3 : l'aménagement participe au repport modal
2 : l'aménagement développe les modes de déplacement doux</t>
  </si>
  <si>
    <t>4 : Réemploi - Loi AGEC
3 : Matériaux bio-sourcés issus du territoire CCLG 
2 : Matériaux bio-sourcés</t>
  </si>
  <si>
    <t>Catégorisation des projets</t>
  </si>
  <si>
    <t>Objectif atténuation du changement climatique</t>
  </si>
  <si>
    <t>Construction_nouveaux_batiments_municipaux_intercommunaux</t>
  </si>
  <si>
    <t>Rehabilitation_batiments_municipaux_intercommunaux</t>
  </si>
  <si>
    <t>Renovation_des_batiments_municipaux_intercommunaux</t>
  </si>
  <si>
    <t>2 : Optimisation des interventions
2 : Méthodes limitant les conséquences sur l'environnement</t>
  </si>
  <si>
    <t>- Les_equipements_mobiliers
- Les_equipements_immobiliers
- les_equipements_vegetaux_
- Les_equipements_electroniques</t>
  </si>
  <si>
    <t>Les_equipements_vegetaux</t>
  </si>
  <si>
    <t>Artificialisation des sols (définition ZAN)_CONST</t>
  </si>
  <si>
    <t xml:space="preserve">Performance énergétique_CONST
</t>
  </si>
  <si>
    <t xml:space="preserve">Matériaux utilisés_CONST
</t>
  </si>
  <si>
    <t>Sobriété du projet (bonus)_CONST</t>
  </si>
  <si>
    <t>Performance énergétique_REH</t>
  </si>
  <si>
    <t xml:space="preserve">Matériaux utilisés_REH
</t>
  </si>
  <si>
    <t>Sobriété du projet (bonus)_REH</t>
  </si>
  <si>
    <t>Performance énergétique_REN</t>
  </si>
  <si>
    <t xml:space="preserve">Matériaux utilisés_REN
</t>
  </si>
  <si>
    <t>Efficacité de la rénovation_REN</t>
  </si>
  <si>
    <t>Sobriété du projet (bonus)_REN</t>
  </si>
  <si>
    <t>3 : Favorable
1 : A approfondir
0 : Défavorable</t>
  </si>
  <si>
    <t>Performance énergétique_REHECO</t>
  </si>
  <si>
    <t>Type d'activité (taxonomie européenne)_REHECO</t>
  </si>
  <si>
    <t xml:space="preserve">Matériaux utilisés_REHECO
</t>
  </si>
  <si>
    <t>Sobriété du projet (bonus)_REHECO</t>
  </si>
  <si>
    <t>- type de motorisation
- conditions d'achat</t>
  </si>
  <si>
    <t>- développement du partage des usages
- imperméabilisation
- destination des infrastructures</t>
  </si>
  <si>
    <t>Type de motorisation_VEHLEG</t>
  </si>
  <si>
    <t>Conditions d'achat_VEHLEG</t>
  </si>
  <si>
    <t>Sobriété du projet (bonus)_VEHLEG</t>
  </si>
  <si>
    <t>Type de motorisation_VEHLOU</t>
  </si>
  <si>
    <t>Conditions d'achat_VEHLOU</t>
  </si>
  <si>
    <t>Sobriété du projet (bonus)_VEHLOU</t>
  </si>
  <si>
    <t>Imperméabilisation_CONVOI</t>
  </si>
  <si>
    <t>Sobriété du projet (bonus)_CONVOI</t>
  </si>
  <si>
    <t>Nécessité de la rénovation_ENTVOI</t>
  </si>
  <si>
    <t>Sobriété du projet (bonus)_ENTVOI</t>
  </si>
  <si>
    <t>Sobriété du projet (bonus)_RES</t>
  </si>
  <si>
    <t>L'investissement permet la fourniture/préparation de produits de qualité et locaux_REST</t>
  </si>
  <si>
    <t>Sobriété du projet (bonus)_REST</t>
  </si>
  <si>
    <t>L'investissement permet la réduction des déchets (cumulatif)_REST</t>
  </si>
  <si>
    <t xml:space="preserve">Maintien de l'activité agricole _DISPAGR
</t>
  </si>
  <si>
    <t>Sobriété du projet (bonus)_DISPAGR</t>
  </si>
  <si>
    <t>Sobriété du projet (bonus)_FORBOI</t>
  </si>
  <si>
    <t xml:space="preserve">Méthode de collecte favorisée_COL
</t>
  </si>
  <si>
    <t>Sobriété du projet (bonus)_COL</t>
  </si>
  <si>
    <t xml:space="preserve">Méthode de traitement favorisée_TRA
</t>
  </si>
  <si>
    <t>Sobriété du projet (bonus)_TRA</t>
  </si>
  <si>
    <t xml:space="preserve">Matériaux utilisés (équipements)_EQUMOB
</t>
  </si>
  <si>
    <t>Sobriété du projet (bonus)_EQUMOB</t>
  </si>
  <si>
    <t>Matériaux utilisés (équipements)_EQUIMM</t>
  </si>
  <si>
    <t>Empreinte de l'installation_EQUIMM</t>
  </si>
  <si>
    <t>Artificialisation des sols_EQUIMM</t>
  </si>
  <si>
    <t>Sobriété du projet (bonus)_EQUIMM</t>
  </si>
  <si>
    <t>Développement des surfaces arborisées_EQUVEG</t>
  </si>
  <si>
    <t>Origine des végétaux _EQUVEG</t>
  </si>
  <si>
    <t>Sobriété du projet (bonus)_EQUVEG</t>
  </si>
  <si>
    <t>Sobriété du projet (bonus)_EQUELE</t>
  </si>
  <si>
    <t xml:space="preserve">- artificialisation
- réduction des îlots de chaleur
- développement des modes de transports
</t>
  </si>
  <si>
    <t>2 : développement de l'arborisation
2 : utilisation de matériaux peu absorbant de chaleur</t>
  </si>
  <si>
    <t>3 : renaturation/ diminution de la surface artificialisée
2 : aucune artificialisation nette
1 : artificialisation nette mais part de végétalisation
0 : artificialisation des sols</t>
  </si>
  <si>
    <t>Matériaux utilisés_REHECO</t>
  </si>
  <si>
    <t>- Vehicules_legers
- Vehicules_lourds</t>
  </si>
  <si>
    <t>L_entretien_de_voirie</t>
  </si>
  <si>
    <t>Empreinte de l'installation (cumulatif)_RES</t>
  </si>
  <si>
    <t>Développement du partage des usages_ENTVOI</t>
  </si>
  <si>
    <t>Limitation de l'imperméabilisation des surfaces_ENTVOI</t>
  </si>
  <si>
    <t>Destination des infrastructures_CONVOI</t>
  </si>
  <si>
    <t>Développement du partage des usages_CONVOI</t>
  </si>
  <si>
    <t>Fillière à développer ou restreindre selon le PAIT_DISPAGR</t>
  </si>
  <si>
    <t>Pratiques de la transition agricole (cumulatif)_DISPAGR</t>
  </si>
  <si>
    <t>Gestion durable_FORBOI</t>
  </si>
  <si>
    <t>Développement circuit court_FORBOI</t>
  </si>
  <si>
    <t>- La_construction_de_voirie
- L_entretien_de_voirie
- Reseaux</t>
  </si>
  <si>
    <t>- développement du partage des usages
- imperméabilisation
- nécessité de la rénovation</t>
  </si>
  <si>
    <t>- l'investissement permet la fourniture/préparation de produits de qualité et locaux
- l'investissement permet la réduction des déchets</t>
  </si>
  <si>
    <t>- fillière à développer ou restreindre selon le PAIT
- pratiques de la transition agricole
- maintien de l'activité agricole</t>
  </si>
  <si>
    <t>Artificialisation_AMEEXT</t>
  </si>
  <si>
    <t>Réduction des îlots de chaleur (cumulatif)_AMEEXT</t>
  </si>
  <si>
    <t>Développement des modes de transports_AMEEXT</t>
  </si>
  <si>
    <t>3 : incite à un autre usage que l'automobile individuelle
2 : participe à la répartition de la voirie entre les différents usages
0 : ne prévoit que l'usage automobile</t>
  </si>
  <si>
    <t>3: Atteint ambitions projet territoire
2 : Mieux que EGALIM mais n'atteint pas les objectifs du projet de territoire
1: Permet respect de loi EGALIM</t>
  </si>
  <si>
    <t>Sobriété du projet (bonus)_AMEEXT</t>
  </si>
  <si>
    <t>Projet 1</t>
  </si>
  <si>
    <t>Fonction</t>
  </si>
  <si>
    <t>3 : supréssion des émissions de GES
2 : Diminue l'émission de GES
0 : Ne diminue pas l'émission des GES</t>
  </si>
  <si>
    <t xml:space="preserve">3 : plus forte réduction de la consommation énergétique en l'état des choses
2 : Diminue la consommation énergétique
0 : Ne diminue pas la consommation énergétique </t>
  </si>
  <si>
    <t>Travaux_amelioration_batiments\infrastructures</t>
  </si>
  <si>
    <t>- effets sur la consomation énergétique
- effets sur les émissions de CO2
- sobriété du projet (bonus)</t>
  </si>
  <si>
    <t>-La_construction_de_nouveaux_bâtiments_municipaux_intercommunaux
-Rehabilitation_batiments_municipaux_intercommunaux
-Renovation_des_batiments_municipaux_intercommunaux
- Travaux_amelioration_batiments\infrastructures
- Rehabilitation\renovation_de_batiment_economique
- Construction_de_batiment_economique</t>
  </si>
  <si>
    <t>Reseaux_eclairage_public</t>
  </si>
  <si>
    <t>- empreinte de l'installation
- consomation énergétique</t>
  </si>
  <si>
    <t>3 : Mise en place de d'outil d'optimisation des périodes d'éclairage
2 : diminution de la consommation énergétique 
0 : ne diminue pas la consomation énergétique</t>
  </si>
  <si>
    <t>Empreinte de l'installation (cumulatif)_RESECL</t>
  </si>
  <si>
    <t>Sobriété du projet (bonus)_RESECL</t>
  </si>
  <si>
    <t>Effets sur les émissions de GES_TRAVAME</t>
  </si>
  <si>
    <t>Effets sur la consomation énergétique_TRAVAME</t>
  </si>
  <si>
    <t>Sobriété du projet (bonus)_TRAVAME</t>
  </si>
  <si>
    <t>Consommation énergétique_RESECL</t>
  </si>
  <si>
    <t>- Les_amenagements_exterieurs_s</t>
  </si>
  <si>
    <t>Amenagements_exterieurs_s</t>
  </si>
  <si>
    <t>Autres_fonciers</t>
  </si>
  <si>
    <t>3 : Hydrogène
2 : Electrique
0 : énergie fossile</t>
  </si>
  <si>
    <t>3 : Occasion
2 : Fin de série/ stock dormant
0 : Neuf</t>
  </si>
  <si>
    <t>Materiel_et_outils_technique</t>
  </si>
  <si>
    <t>- type de motorisation
- Conditions d'achat</t>
  </si>
  <si>
    <t>Equipements_electroniques_et_electromenagers</t>
  </si>
  <si>
    <t>Type de motorisation_MATOUT</t>
  </si>
  <si>
    <t>Conditions d'achat_MATOUT</t>
  </si>
  <si>
    <t>Sobriété du projet (bonus)_MATOUT</t>
  </si>
  <si>
    <t>OUI</t>
  </si>
  <si>
    <t>NON</t>
  </si>
  <si>
    <t>3 : indice de réparabilité = 8
2 : indice de réparabilité = 6</t>
  </si>
  <si>
    <t>3 : Récupération de stock dormant (réutilisation réparation)
2 : produits reconditionnés</t>
  </si>
  <si>
    <t>Réparabilité_EQUELE</t>
  </si>
  <si>
    <t>- Gestion durable
- Développement du circuit court</t>
  </si>
  <si>
    <t>- Réparabilité
- limitation du renouvellement</t>
  </si>
  <si>
    <t>Limitation de la production_EQUELE</t>
  </si>
  <si>
    <t>Axes 1</t>
  </si>
  <si>
    <t>Objectif biodiversité</t>
  </si>
  <si>
    <t>Axe d'évaluation6</t>
  </si>
  <si>
    <t>Critères d'évaluation6</t>
  </si>
  <si>
    <t>3 : renaturation/ diminution de la surface artificialisée
2 : aucune artificialisation nette
-2: artificialisation des sols</t>
  </si>
  <si>
    <t>Prise en compte de la biodiversité dans la construction du projet_CONST</t>
  </si>
  <si>
    <t>3 : Intégration des enjeux biodiversité dans le
cahier des charges pour la réalisation du projet
2 : Réalisation d'un diagnostic de biodiversité du site
1 : Absence de dérogation espèces protégées</t>
  </si>
  <si>
    <t>Intégration de solutions de préservation et d'amélioration de la biodiversité (cumulatif)_CONST</t>
  </si>
  <si>
    <t>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t>
  </si>
  <si>
    <t>Labellisation du projet_CONST</t>
  </si>
  <si>
    <t xml:space="preserve"> 1 : Labellisation  Biodivercity</t>
  </si>
  <si>
    <t>- artificialisation des sols
- prise en compte de la biodiversité dans la construction du projet
- intégration de solutions de préservation de la biodiversité
- labellisation du projet</t>
  </si>
  <si>
    <t>Objet de la réhabilitation_REH</t>
  </si>
  <si>
    <t>0 : toiture et façade
neutre : autre</t>
  </si>
  <si>
    <t>Prise en compte de la biodiversité dans la construction du projet_REH</t>
  </si>
  <si>
    <t>3 : Intégration des enjeux de biodiversité dans le
cahier des charges pour la réalisation du projet
2 : Réalisation d'un diagnostic de biodiversité du site
1 : Absence de dérogation espèces protégées</t>
  </si>
  <si>
    <t>Intégration de solutions de préservation et d'amélioration de la biodiversité (cumulatif)_REH</t>
  </si>
  <si>
    <t>Labellisation du projet_REH</t>
  </si>
  <si>
    <t>- objet de la réhabilitation
- prise en compte de la biodiversité dans la construction du projet
- intégration de solutions de préservation de la biodiversité
- labellisation du projet</t>
  </si>
  <si>
    <t>Objet de la rénovation_REN</t>
  </si>
  <si>
    <t>Prise en compte de la biodiversité dans la construction du projet_REN</t>
  </si>
  <si>
    <t>3 : Intégration des enjeux biodiversité dans le
cahier des charges pour la réalisation du projet
2 : Réalisation d'un diagnostic de biodiversité du site
1 : Absence de dérogation espècesprotégées</t>
  </si>
  <si>
    <t>Intégration de solutions de préservation et d'amélioration de la biodiversité (cumulatif)_REN</t>
  </si>
  <si>
    <t>Labellisation du projet_REN</t>
  </si>
  <si>
    <t>- objet de la rénovation
- prise en compte de la biodiversité dans la construction du projet
- intégration de solutions de préservation de la biodiversité
- labellisation du projet(bonus)</t>
  </si>
  <si>
    <t xml:space="preserve">neutre
</t>
  </si>
  <si>
    <t>neutre</t>
  </si>
  <si>
    <t>Objet de la réhabilitation_REHECO</t>
  </si>
  <si>
    <t>Prise en compte de la biodiversité dans la construction du projet_REHECO</t>
  </si>
  <si>
    <t>Intégration de solutions de préservation et d'amélioration de la biodiversité (cumulatif)_REHECO</t>
  </si>
  <si>
    <t>Labellisation du projet_REHECO</t>
  </si>
  <si>
    <t>Artificialisation des sols (définition ZAN)_CONSTECO</t>
  </si>
  <si>
    <t>Prise en compte de la biodiversité dans la construction du projet_CONSTECO</t>
  </si>
  <si>
    <t>Intégration de solutions de préservation et d'amélioration de la biodiversité (cumulatif)_CONSTECO</t>
  </si>
  <si>
    <t>Labellisation du projet_CONSTECO</t>
  </si>
  <si>
    <t>Artificialisation des sols (définition ZAN)_CONVOI</t>
  </si>
  <si>
    <t>3 : renaturation/ diminution de la surface artificialisée
2 : aucune artificialisation nette
-2 : artificialisation des sols</t>
  </si>
  <si>
    <t>Prise en compte de la biodiversité dans la construction du projet_CONVOI</t>
  </si>
  <si>
    <t>Respect des continuités écologiques_CONVOI</t>
  </si>
  <si>
    <t>3 : La construction ne constitue pas un point noir qui limite ou empêche la circulation des espèces
1 : La construction s'intègre dans la trame verte et bleue</t>
  </si>
  <si>
    <t>Adaptation de l'éclairage_CONVOI</t>
  </si>
  <si>
    <t>2 : n'augmente pas le nombre de points lumineux</t>
  </si>
  <si>
    <t>- artificialisation des sols
- prise en compte de la biodiversité dans la construction du projet
- respect des continuités écologiques
- adaptation de l'éclairage</t>
  </si>
  <si>
    <t>Artificialisation des sols (définition ZAN)_ENTVOI</t>
  </si>
  <si>
    <t>Prise en compte de la biodiversité dans la construction du projet_ENTVOI</t>
  </si>
  <si>
    <t>Adaptation de l'éclairage_ENTVOI</t>
  </si>
  <si>
    <t>2 : diminue le temps d'éclairage
1 : diminue le nombre de points lumineux
0 : augmente le nombre de points lumineux</t>
  </si>
  <si>
    <t>Intégration de solutions de préservation et d'amélioration de la biodiversité_ENTVOI</t>
  </si>
  <si>
    <t>3 : Mise en place de solution favorable à la biodiversité (crapoduque, haie, plantations, gestion pluviale)</t>
  </si>
  <si>
    <t>- artificialisation des sols
- prise en compte de la biodiversité dans la construction du projet
- Intégration de solutions de préservation et d'amélioration de la biodiversité
- adaptation de l'éclairage</t>
  </si>
  <si>
    <t>Adaptation de l'éclairage_RESELEC</t>
  </si>
  <si>
    <t>Adaptation des caractéristiques des luminaires (cumulatif)_RESELEC</t>
  </si>
  <si>
    <t>1 : orientation ciblée des luminaires
1 :  spectre étroit
1 : Température de couleur basse</t>
  </si>
  <si>
    <t>Prise en compte de la biodiversité dans la construction du projet_RESELEC</t>
  </si>
  <si>
    <t>- adaptation de l'éclairage
- prise en compte de la biodiversité dans la construction du projet</t>
  </si>
  <si>
    <t>Prise en compte de la biodiversité dans la construction du projet_RES</t>
  </si>
  <si>
    <t>Respect des continuités écologiques_RES</t>
  </si>
  <si>
    <t>- prise en compte de la biodiversité dans la construction du projet
- respect des continuités écologiques</t>
  </si>
  <si>
    <t>Valorisation des déchets organsiques_REST</t>
  </si>
  <si>
    <t>2 : l'aménagement permet la valorisation des déchets organiques</t>
  </si>
  <si>
    <t>- Valorisation des déchets organiques</t>
  </si>
  <si>
    <t>Labellisation_DISPAGR</t>
  </si>
  <si>
    <t>3 : le dispositif participe au développement de pratiques labélisées bio, Nature et progrès, Demeter ou équivalent</t>
  </si>
  <si>
    <t>Le dispositifs met en place ou participes à la mise en place de pratiques (cumulatif)_DISPAGR</t>
  </si>
  <si>
    <t>1 point par bonne pratique de l'annexe</t>
  </si>
  <si>
    <t>- Labellisation
- Pratiques favorables à la biodiversité</t>
  </si>
  <si>
    <t>Labellisation_FORBOI</t>
  </si>
  <si>
    <t>3 : le dispositif participe au développement de pratiques labélisées FSC, PEFC ou équivalent</t>
  </si>
  <si>
    <t>3 : l'exploitation dispose d'un document de gestion durable, d'un plan de gestion, d'un code de bonnes pratiques sylvicoles ou d'un règlement type de gestion.</t>
  </si>
  <si>
    <t>Pratiques favorables à la biodiversité (cumulatif)_FORBOI</t>
  </si>
  <si>
    <t>1 : développement d'un peuplement diversifié
1 : restauration de trames de vieux bois
1 : préservation des zones humides pour l'accroissement des fonctionnalités écologiques de la forêt
1 : Le rétablissement des continuités écologiques
fonctionnelles entre les différents espaces naturels
1 : La prise en compte de la sensibilité des écosystèmes</t>
  </si>
  <si>
    <t>- Labellisation
- Gestion durable
- Pratiques favorables à la biodiversité</t>
  </si>
  <si>
    <t>Artificialisation des sols (définition ZAN)_COL</t>
  </si>
  <si>
    <t>Prise en compte de la biodiversité dans la construction du projet_COL</t>
  </si>
  <si>
    <t>3 : Intégration des enjeux de biodiversité dans le
cahier des charges pour la réalisation du projet
2 : Réalisation d'un diagnostic de biodiversité du site
1 : Absence de dérogation espècesprotégées</t>
  </si>
  <si>
    <t>Intégration de solutions de préservation et d'amélioration de la biodiversité (cumulatif)_COL</t>
  </si>
  <si>
    <t>Labellisation du projet_COL</t>
  </si>
  <si>
    <t>Artificialisation des sols (définition ZAN)_TRA</t>
  </si>
  <si>
    <t>Prise en compte de la biodiversité dans la construction du projet_TRA</t>
  </si>
  <si>
    <t>Intégration de solutions de préservation et d'amélioration de la biodiversité (cumulatif)_TRA</t>
  </si>
  <si>
    <t>Labellisation du projet_TRA</t>
  </si>
  <si>
    <t>Artificialisation des sols (définition ZAN)_EQUIMM</t>
  </si>
  <si>
    <t>Prise en compte de la biodiversité dans la construction du projet_EQUIMM</t>
  </si>
  <si>
    <t>Intégration de solutions de préservation et d'amélioration de la biodiversité (cumulatif)_EQUIMM</t>
  </si>
  <si>
    <t>Labellisation du projet_EQUIMM</t>
  </si>
  <si>
    <t xml:space="preserve"> 3 : Labellisation  Biodivercity Construction
</t>
  </si>
  <si>
    <t>- artificialisation des sols
- prise en compte de la biodiversité dans la construction du projet
- intégration de solutions de préservation de la biodiversité
- labellisation du projet(bonus)</t>
  </si>
  <si>
    <t>3 : renaturation/ diminution de la surface artificialisée
2 : n'augmente pas la surface artificialisée
-2 : artificialisation des sols</t>
  </si>
  <si>
    <t>Action directe sur la biodiversité_AMEEXT</t>
  </si>
  <si>
    <t>3 : Diversification et stratification des espèces végétales implantées
2 : implantation d'espèces végétales locales et adaptées</t>
  </si>
  <si>
    <t>Création d'espaces à potentiel pour la biodiversité_AMEEXT</t>
  </si>
  <si>
    <t>3 : fort potentiel (zones humides, prairies, boisements)
2 : potentiel limité (autre)</t>
  </si>
  <si>
    <t>Labellisation_AMEEXT</t>
  </si>
  <si>
    <t xml:space="preserve">1 : Labellisation refuge LPO ou EVE
</t>
  </si>
  <si>
    <t>- artificialisation_AMEEXT
- action directe sur la biodiversité
- création d'espaces à potentiel pour la biodiversité
- Labellisation</t>
  </si>
  <si>
    <t>Obligations biodiversités liées au terrain_FONCA</t>
  </si>
  <si>
    <t xml:space="preserve">2 : le terrain fait l'objet d'un arrêté de protection biotope, d'un classement espèces protégées, d'une zone de restauration ou de renaturation, zone de protection forte, fait l'objet d'une convention de garantie de gestion durable
1 : absence
</t>
  </si>
  <si>
    <t>- Obligation biodiversités liées au terrain</t>
  </si>
  <si>
    <t>Obligations biodiversités liées au terrain_FONCE</t>
  </si>
  <si>
    <t>Obligations biodiversités liées au terrain_FONCAU</t>
  </si>
  <si>
    <t>3 : fort potentiel (zone humides, prairies, boisements)
2 : potentiel limité</t>
  </si>
  <si>
    <t>- artificialisation
- action directe sur la biodiversité
- création d'espaces à potentiel pour la biodiversité
- Labellisation</t>
  </si>
  <si>
    <t>Artificialisation des sols (définition ZAN)_EAUT</t>
  </si>
  <si>
    <t>Prise en compte de la biodiversité dans la construction du projet_EAUT</t>
  </si>
  <si>
    <t>Intégration de solutions de préservation et d'amélioration de la biodiversité (cumulatif)_EAUT</t>
  </si>
  <si>
    <t>2 : Préservation des éléments naturels existants (pas de destruction d'habitats, adaptation du palning aux périodes de reproduction)
2 : Amélioration conditions de biodiversité (solution de prise en compte des espèces du bati (nichoirs), rétablissement des continuité écologiques</t>
  </si>
  <si>
    <t>Méthode de traitement_EAUT</t>
  </si>
  <si>
    <t>3 : Le traitement constitue une solution fondée sur la nature</t>
  </si>
  <si>
    <t>- artificialisation des sols
- prise en compte de la biodiversité dans la construction du projet
- Intégration de solutions de préservation et d'amélioration de la biodiversité (cumulatif)
- Méthode de traitement</t>
  </si>
  <si>
    <t>Eau</t>
  </si>
  <si>
    <t>- traitement des eaux usées
- Réseau d'eau</t>
  </si>
  <si>
    <t>SC_axe</t>
  </si>
  <si>
    <t>Axe 1 - Atténuation du changement climatique</t>
  </si>
  <si>
    <t>Axes 6</t>
  </si>
  <si>
    <t>Traitement_des_eaux_usées</t>
  </si>
  <si>
    <t>Réseau_eau</t>
  </si>
  <si>
    <t>Axe 6 - Préservation de la biodiversité</t>
  </si>
  <si>
    <t>Evaluation_6</t>
  </si>
  <si>
    <t>Critères d'évaluation_6</t>
  </si>
  <si>
    <t>Axes d'évaluation biodiversité_6</t>
  </si>
  <si>
    <t>Non Coté_6</t>
  </si>
  <si>
    <t>Axes d'évaluation_1</t>
  </si>
  <si>
    <t>Critères d'évaluation_1</t>
  </si>
  <si>
    <t>Evaluation_1</t>
  </si>
  <si>
    <t>Non Coté_1</t>
  </si>
  <si>
    <t>Artificialisation des sols (définition ZAN)_EAUR</t>
  </si>
  <si>
    <t>Prise en compte de la biodiversité dans la construction du projet_EAUR</t>
  </si>
  <si>
    <t>Empreinte de l'installation (cumulatif)_EAUR</t>
  </si>
  <si>
    <t>Sobriété du projet (bonus)_EAUR</t>
  </si>
  <si>
    <t>Agrégat maquette</t>
  </si>
  <si>
    <t>Non Coté_7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</si>
</sst>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17">
    <font>
      <sz val="11"/>
      <color theme="1"/>
      <name val="Calibri"/>
      <family val="2"/>
      <scheme val="minor"/>
    </font>
    <font>
      <sz val="11"/>
      <color theme="1"/>
      <name val="Century Gothic"/>
      <family val="2"/>
    </font>
    <font>
      <b/>
      <sz val="11"/>
      <color theme="0"/>
      <name val="Calibri"/>
      <family val="2"/>
      <scheme val="minor"/>
    </font>
    <font>
      <b/>
      <sz val="12"/>
      <color theme="0"/>
      <name val="Century Gothic"/>
      <family val="2"/>
    </font>
    <font>
      <u/>
      <sz val="12"/>
      <color theme="10"/>
      <name val="Arial"/>
      <family val="2"/>
    </font>
    <font>
      <sz val="8"/>
      <name val="Calibri"/>
      <family val="2"/>
      <scheme val="minor"/>
    </font>
    <font>
      <sz val="9"/>
      <color theme="1"/>
      <name val="Calibri"/>
      <family val="2"/>
      <scheme val="minor"/>
    </font>
    <font>
      <sz val="9"/>
      <color theme="1"/>
      <name val="Century Gothic"/>
      <family val="2"/>
    </font>
    <font>
      <b/>
      <sz val="9"/>
      <name val="Century Gothic"/>
      <family val="2"/>
    </font>
    <font>
      <sz val="9"/>
      <color rgb="FF000000"/>
      <name val="Century Gothic"/>
      <family val="2"/>
    </font>
    <font>
      <b/>
      <sz val="9"/>
      <color theme="1"/>
      <name val="Century Gothic"/>
      <family val="2"/>
    </font>
    <font>
      <sz val="9"/>
      <color theme="1"/>
      <name val="/"/>
    </font>
    <font>
      <b/>
      <sz val="11"/>
      <color theme="0"/>
      <name val="Century Gothic"/>
      <family val="2"/>
    </font>
    <font>
      <b/>
      <sz val="16"/>
      <color theme="0"/>
      <name val="Century Gothic"/>
      <family val="2"/>
    </font>
    <font>
      <u/>
      <sz val="9"/>
      <color theme="10"/>
      <name val="Arial"/>
      <family val="2"/>
    </font>
    <font>
      <sz val="11"/>
      <name val="Calibri"/>
      <family val="2"/>
      <scheme val="minor"/>
    </font>
    <font>
      <sz val="12"/>
      <color theme="1"/>
      <name val="Century Gothic"/>
      <family val="2"/>
    </font>
  </fonts>
  <fills count="8">
    <fill>
      <patternFill patternType="none"/>
    </fill>
    <fill>
      <patternFill patternType="gray125"/>
    </fill>
    <fill>
      <patternFill patternType="solid">
        <fgColor rgb="FFFF9933"/>
        <bgColor indexed="64"/>
      </patternFill>
    </fill>
    <fill>
      <patternFill patternType="solid">
        <fgColor rgb="FF002060"/>
        <bgColor indexed="64"/>
      </patternFill>
    </fill>
    <fill>
      <patternFill patternType="solid">
        <fgColor theme="4"/>
        <bgColor indexed="64"/>
      </patternFill>
    </fill>
    <fill>
      <patternFill patternType="solid">
        <fgColor theme="9"/>
        <bgColor indexed="64"/>
      </patternFill>
    </fill>
    <fill>
      <patternFill patternType="solid">
        <fgColor rgb="FFC00000"/>
        <bgColor indexed="64"/>
      </patternFill>
    </fill>
    <fill>
      <patternFill patternType="solid">
        <fgColor theme="4"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4" tint="0.39997558519241921"/>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88">
    <xf numFmtId="0" fontId="0" fillId="0" borderId="0" xfId="0"/>
    <xf numFmtId="0" fontId="1" fillId="0" borderId="0" xfId="1"/>
    <xf numFmtId="49" fontId="1" fillId="0" borderId="0" xfId="1" applyNumberFormat="1" applyAlignment="1">
      <alignment wrapText="1"/>
    </xf>
    <xf numFmtId="49" fontId="1" fillId="0" borderId="0" xfId="1" applyNumberFormat="1" applyAlignment="1">
      <alignment horizontal="left" vertical="top" wrapText="1"/>
    </xf>
    <xf numFmtId="0" fontId="1" fillId="0" borderId="0" xfId="1" applyAlignment="1">
      <alignment vertical="top"/>
    </xf>
    <xf numFmtId="49" fontId="3" fillId="3" borderId="2" xfId="1" applyNumberFormat="1" applyFont="1" applyFill="1" applyBorder="1" applyAlignment="1">
      <alignment horizontal="center" vertical="center" wrapText="1"/>
    </xf>
    <xf numFmtId="49" fontId="3" fillId="3" borderId="3" xfId="1" applyNumberFormat="1" applyFont="1" applyFill="1" applyBorder="1" applyAlignment="1">
      <alignment horizontal="center" vertical="center" wrapText="1"/>
    </xf>
    <xf numFmtId="49" fontId="0" fillId="0" borderId="0" xfId="0" applyNumberFormat="1" applyAlignment="1">
      <alignment wrapText="1"/>
    </xf>
    <xf numFmtId="49" fontId="3" fillId="3" borderId="6" xfId="1" applyNumberFormat="1" applyFont="1" applyFill="1" applyBorder="1" applyAlignment="1">
      <alignment horizontal="center" vertical="center" wrapText="1"/>
    </xf>
    <xf numFmtId="0" fontId="1" fillId="0" borderId="0" xfId="1" applyAlignment="1">
      <alignment vertical="top" wrapText="1"/>
    </xf>
    <xf numFmtId="49" fontId="3" fillId="3" borderId="2" xfId="1" applyNumberFormat="1" applyFont="1" applyFill="1" applyBorder="1" applyAlignment="1">
      <alignment vertical="top" wrapText="1"/>
    </xf>
    <xf numFmtId="0" fontId="0" fillId="0" borderId="0" xfId="0" applyAlignment="1">
      <alignment wrapText="1"/>
    </xf>
    <xf numFmtId="0" fontId="0" fillId="0" borderId="0" xfId="0" applyAlignment="1">
      <alignment horizontal="left" vertical="top" wrapText="1"/>
    </xf>
    <xf numFmtId="49" fontId="7" fillId="0" borderId="1" xfId="0" applyNumberFormat="1" applyFont="1" applyFill="1" applyBorder="1" applyAlignment="1">
      <alignment wrapText="1"/>
    </xf>
    <xf numFmtId="0" fontId="7" fillId="0" borderId="1" xfId="1" applyFont="1" applyFill="1" applyBorder="1" applyAlignment="1">
      <alignment horizontal="left" vertical="top" wrapText="1"/>
    </xf>
    <xf numFmtId="0" fontId="7" fillId="0" borderId="1" xfId="1" applyNumberFormat="1" applyFont="1" applyFill="1" applyBorder="1" applyAlignment="1">
      <alignment horizontal="left" vertical="top" wrapText="1"/>
    </xf>
    <xf numFmtId="0" fontId="0" fillId="5" borderId="0" xfId="0" applyFill="1"/>
    <xf numFmtId="0" fontId="0" fillId="5" borderId="0" xfId="0" applyFill="1" applyAlignment="1">
      <alignment horizontal="centerContinuous"/>
    </xf>
    <xf numFmtId="0" fontId="0" fillId="5" borderId="0" xfId="0" applyFill="1" applyAlignment="1"/>
    <xf numFmtId="0" fontId="0" fillId="6" borderId="0" xfId="0" applyFill="1" applyAlignment="1"/>
    <xf numFmtId="0" fontId="0" fillId="0" borderId="0" xfId="0" applyAlignment="1"/>
    <xf numFmtId="0" fontId="0" fillId="0" borderId="0" xfId="0" applyAlignment="1">
      <alignment horizontal="fill"/>
    </xf>
    <xf numFmtId="0" fontId="0" fillId="0" borderId="0" xfId="0" applyFill="1" applyAlignment="1"/>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center" vertical="top" wrapText="1"/>
    </xf>
    <xf numFmtId="2" fontId="7" fillId="0" borderId="1" xfId="0" applyNumberFormat="1" applyFont="1" applyFill="1" applyBorder="1" applyAlignment="1">
      <alignment wrapText="1"/>
    </xf>
    <xf numFmtId="2" fontId="0" fillId="0" borderId="0" xfId="0" applyNumberFormat="1" applyAlignment="1">
      <alignment wrapText="1"/>
    </xf>
    <xf numFmtId="49" fontId="8" fillId="2" borderId="1" xfId="0" applyNumberFormat="1" applyFont="1" applyFill="1" applyBorder="1" applyAlignment="1">
      <alignment horizontal="center" vertical="center" wrapText="1"/>
    </xf>
    <xf numFmtId="49" fontId="7" fillId="0" borderId="1" xfId="0" applyNumberFormat="1" applyFont="1" applyBorder="1" applyAlignment="1">
      <alignment vertical="center" wrapText="1"/>
    </xf>
    <xf numFmtId="49" fontId="7" fillId="0" borderId="1" xfId="0" applyNumberFormat="1" applyFont="1" applyBorder="1"/>
    <xf numFmtId="164" fontId="7" fillId="0" borderId="1" xfId="0" applyNumberFormat="1" applyFont="1" applyBorder="1"/>
    <xf numFmtId="49" fontId="7" fillId="0" borderId="1" xfId="1" applyNumberFormat="1" applyFont="1" applyBorder="1" applyAlignment="1">
      <alignment horizontal="left" vertical="top" wrapText="1"/>
    </xf>
    <xf numFmtId="49" fontId="7" fillId="0" borderId="1" xfId="1" applyNumberFormat="1" applyFont="1" applyBorder="1" applyAlignment="1">
      <alignment vertical="top" wrapText="1"/>
    </xf>
    <xf numFmtId="49" fontId="9" fillId="0" borderId="1" xfId="1" applyNumberFormat="1" applyFont="1" applyFill="1" applyBorder="1" applyAlignment="1">
      <alignment horizontal="left" vertical="top" wrapText="1"/>
    </xf>
    <xf numFmtId="49" fontId="7" fillId="0" borderId="8" xfId="1" applyNumberFormat="1" applyFont="1" applyFill="1" applyBorder="1" applyAlignment="1">
      <alignment horizontal="left" vertical="top" wrapText="1"/>
    </xf>
    <xf numFmtId="49" fontId="7" fillId="0" borderId="1" xfId="1" applyNumberFormat="1" applyFont="1" applyFill="1" applyBorder="1" applyAlignment="1">
      <alignment horizontal="left" vertical="top" wrapText="1"/>
    </xf>
    <xf numFmtId="49" fontId="7" fillId="0" borderId="5" xfId="1" applyNumberFormat="1" applyFont="1" applyFill="1" applyBorder="1" applyAlignment="1">
      <alignment horizontal="left" vertical="top" wrapText="1"/>
    </xf>
    <xf numFmtId="49" fontId="7" fillId="0" borderId="1" xfId="1" applyNumberFormat="1" applyFont="1" applyFill="1" applyBorder="1" applyAlignment="1">
      <alignment vertical="top" wrapText="1"/>
    </xf>
    <xf numFmtId="49" fontId="7" fillId="0" borderId="1" xfId="1" applyNumberFormat="1" applyFont="1" applyBorder="1" applyAlignment="1">
      <alignment wrapText="1"/>
    </xf>
    <xf numFmtId="49" fontId="10" fillId="0" borderId="1" xfId="1" applyNumberFormat="1" applyFont="1" applyBorder="1" applyAlignment="1">
      <alignment horizontal="left" vertical="top" wrapText="1"/>
    </xf>
    <xf numFmtId="49" fontId="11" fillId="0" borderId="1" xfId="1" applyNumberFormat="1" applyFont="1" applyBorder="1" applyAlignment="1">
      <alignment wrapText="1"/>
    </xf>
    <xf numFmtId="49" fontId="10" fillId="0" borderId="8" xfId="1" applyNumberFormat="1" applyFont="1" applyFill="1" applyBorder="1" applyAlignment="1">
      <alignment horizontal="left" vertical="top" wrapText="1"/>
    </xf>
    <xf numFmtId="49" fontId="10" fillId="0" borderId="1" xfId="1" applyNumberFormat="1" applyFont="1" applyFill="1" applyBorder="1" applyAlignment="1">
      <alignment horizontal="left" vertical="top" wrapText="1"/>
    </xf>
    <xf numFmtId="49" fontId="10" fillId="0" borderId="9" xfId="1" applyNumberFormat="1" applyFont="1" applyFill="1" applyBorder="1" applyAlignment="1">
      <alignment horizontal="left" vertical="top" wrapText="1"/>
    </xf>
    <xf numFmtId="49" fontId="10" fillId="0" borderId="4" xfId="1" applyNumberFormat="1" applyFont="1" applyFill="1" applyBorder="1" applyAlignment="1">
      <alignment horizontal="left" vertical="top" wrapText="1"/>
    </xf>
    <xf numFmtId="49" fontId="10" fillId="0" borderId="7" xfId="1" applyNumberFormat="1" applyFont="1" applyFill="1" applyBorder="1" applyAlignment="1">
      <alignment horizontal="left" vertical="top" wrapText="1"/>
    </xf>
    <xf numFmtId="49" fontId="10" fillId="0" borderId="4" xfId="1" applyNumberFormat="1" applyFont="1" applyFill="1" applyBorder="1" applyAlignment="1">
      <alignment vertical="top" wrapText="1"/>
    </xf>
    <xf numFmtId="49" fontId="7" fillId="0" borderId="4" xfId="1" applyNumberFormat="1" applyFont="1" applyFill="1" applyBorder="1" applyAlignment="1">
      <alignment horizontal="left" vertical="top" wrapText="1"/>
    </xf>
    <xf numFmtId="49" fontId="7" fillId="0" borderId="7" xfId="1" applyNumberFormat="1" applyFont="1" applyFill="1" applyBorder="1" applyAlignment="1">
      <alignment horizontal="left" vertical="top" wrapText="1"/>
    </xf>
    <xf numFmtId="49" fontId="7" fillId="0" borderId="4" xfId="1" applyNumberFormat="1" applyFont="1" applyFill="1" applyBorder="1" applyAlignment="1">
      <alignment vertical="top" wrapText="1"/>
    </xf>
    <xf numFmtId="0" fontId="12" fillId="3" borderId="0" xfId="1" applyFont="1" applyFill="1" applyAlignment="1">
      <alignment horizontal="centerContinuous" vertical="top" wrapText="1"/>
    </xf>
    <xf numFmtId="49" fontId="13" fillId="3" borderId="0" xfId="1" applyNumberFormat="1" applyFont="1" applyFill="1" applyAlignment="1">
      <alignment horizontal="centerContinuous" vertical="center" wrapText="1"/>
    </xf>
    <xf numFmtId="0" fontId="7" fillId="0" borderId="1" xfId="1" applyFont="1" applyBorder="1" applyAlignment="1">
      <alignment horizontal="left" wrapText="1"/>
    </xf>
    <xf numFmtId="49" fontId="14" fillId="0" borderId="1" xfId="2" applyNumberFormat="1" applyFont="1" applyBorder="1" applyAlignment="1">
      <alignment horizontal="left" vertical="top" wrapText="1"/>
    </xf>
    <xf numFmtId="49" fontId="7" fillId="0" borderId="5" xfId="1" applyNumberFormat="1" applyFont="1" applyBorder="1" applyAlignment="1">
      <alignment horizontal="left" vertical="top" wrapText="1"/>
    </xf>
    <xf numFmtId="49" fontId="7" fillId="0" borderId="8" xfId="1"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7" fillId="0" borderId="1" xfId="0" applyNumberFormat="1" applyFont="1" applyBorder="1" applyAlignment="1">
      <alignment wrapText="1"/>
    </xf>
    <xf numFmtId="0" fontId="0" fillId="0" borderId="0" xfId="0" applyBorder="1" applyAlignment="1">
      <alignment wrapText="1"/>
    </xf>
    <xf numFmtId="0" fontId="7" fillId="0" borderId="0" xfId="1" applyFont="1"/>
    <xf numFmtId="0" fontId="15" fillId="0" borderId="0" xfId="0" applyFont="1" applyFill="1" applyAlignment="1"/>
    <xf numFmtId="0" fontId="15" fillId="0" borderId="0" xfId="0" applyFont="1" applyFill="1"/>
    <xf numFmtId="0" fontId="16" fillId="0" borderId="0" xfId="1" applyFont="1"/>
    <xf numFmtId="0" fontId="9" fillId="0" borderId="1" xfId="1" applyFont="1" applyFill="1" applyBorder="1" applyAlignment="1">
      <alignment horizontal="left" vertical="top" wrapText="1"/>
    </xf>
    <xf numFmtId="49" fontId="9" fillId="0" borderId="1" xfId="1" quotePrefix="1" applyNumberFormat="1" applyFont="1" applyFill="1" applyBorder="1" applyAlignment="1">
      <alignment horizontal="left" vertical="top" wrapText="1"/>
    </xf>
    <xf numFmtId="0" fontId="9" fillId="0" borderId="1" xfId="2" applyFont="1" applyFill="1" applyBorder="1" applyAlignment="1">
      <alignment horizontal="left" vertical="top" wrapText="1"/>
    </xf>
    <xf numFmtId="20" fontId="9" fillId="0" borderId="1" xfId="2" applyNumberFormat="1" applyFont="1" applyFill="1" applyBorder="1" applyAlignment="1">
      <alignment horizontal="left" vertical="top" wrapText="1"/>
    </xf>
    <xf numFmtId="0" fontId="7" fillId="0" borderId="1" xfId="0" applyNumberFormat="1" applyFont="1" applyFill="1" applyBorder="1" applyAlignment="1">
      <alignment wrapText="1"/>
    </xf>
    <xf numFmtId="0" fontId="7" fillId="0" borderId="1" xfId="0" applyNumberFormat="1" applyFont="1" applyBorder="1" applyAlignment="1">
      <alignment wrapText="1"/>
    </xf>
    <xf numFmtId="2" fontId="6" fillId="0" borderId="1" xfId="0" applyNumberFormat="1" applyFont="1" applyBorder="1" applyAlignment="1">
      <alignment horizontal="left" vertical="top" wrapText="1"/>
    </xf>
    <xf numFmtId="49" fontId="8" fillId="7" borderId="1" xfId="0" applyNumberFormat="1" applyFont="1" applyFill="1" applyBorder="1" applyAlignment="1">
      <alignment horizontal="center" vertical="center" wrapText="1"/>
    </xf>
    <xf numFmtId="49" fontId="7" fillId="0" borderId="4" xfId="0" applyNumberFormat="1" applyFont="1" applyFill="1" applyBorder="1" applyAlignment="1">
      <alignment vertical="center" wrapText="1"/>
    </xf>
    <xf numFmtId="49" fontId="7" fillId="0" borderId="4" xfId="0" applyNumberFormat="1" applyFont="1" applyFill="1" applyBorder="1" applyAlignment="1">
      <alignment wrapText="1"/>
    </xf>
    <xf numFmtId="0" fontId="7" fillId="0" borderId="4" xfId="1" applyNumberFormat="1" applyFont="1" applyFill="1" applyBorder="1" applyAlignment="1">
      <alignment horizontal="left" vertical="top" wrapText="1"/>
    </xf>
    <xf numFmtId="2" fontId="7" fillId="0" borderId="4" xfId="0" applyNumberFormat="1" applyFont="1" applyFill="1" applyBorder="1" applyAlignment="1">
      <alignment wrapText="1"/>
    </xf>
    <xf numFmtId="49" fontId="7" fillId="0" borderId="4" xfId="0" applyNumberFormat="1" applyFont="1" applyBorder="1" applyAlignment="1">
      <alignment wrapText="1"/>
    </xf>
    <xf numFmtId="0" fontId="7" fillId="0" borderId="4" xfId="0" applyNumberFormat="1" applyFont="1" applyFill="1" applyBorder="1" applyAlignment="1">
      <alignment wrapText="1"/>
    </xf>
    <xf numFmtId="0" fontId="7" fillId="0" borderId="4" xfId="0" applyNumberFormat="1" applyFont="1" applyBorder="1" applyAlignment="1">
      <alignment wrapText="1"/>
    </xf>
    <xf numFmtId="49" fontId="8" fillId="7" borderId="4" xfId="0" applyNumberFormat="1" applyFont="1" applyFill="1" applyBorder="1" applyAlignment="1">
      <alignment horizontal="center" vertical="center" wrapText="1"/>
    </xf>
    <xf numFmtId="0" fontId="0" fillId="0" borderId="0" xfId="0" applyAlignment="1">
      <alignment vertical="center" wrapText="1"/>
    </xf>
    <xf numFmtId="49" fontId="7" fillId="0" borderId="10" xfId="0" applyNumberFormat="1" applyFont="1" applyBorder="1" applyAlignment="1">
      <alignment vertical="center" wrapText="1"/>
    </xf>
    <xf numFmtId="49" fontId="6" fillId="0" borderId="10" xfId="0" applyNumberFormat="1" applyFont="1" applyBorder="1" applyAlignment="1">
      <alignment horizontal="left" vertical="top" wrapText="1"/>
    </xf>
    <xf numFmtId="0" fontId="2" fillId="4" borderId="2" xfId="0" applyFont="1" applyFill="1" applyBorder="1" applyAlignment="1">
      <alignment horizontal="center" vertical="center" wrapText="1"/>
    </xf>
    <xf numFmtId="49" fontId="2" fillId="4" borderId="1" xfId="0" applyNumberFormat="1" applyFont="1" applyFill="1" applyBorder="1" applyAlignment="1">
      <alignment horizontal="center" wrapText="1"/>
    </xf>
    <xf numFmtId="0" fontId="2" fillId="4" borderId="1" xfId="0" applyFont="1" applyFill="1" applyBorder="1" applyAlignment="1">
      <alignment horizontal="center" wrapText="1"/>
    </xf>
    <xf numFmtId="0" fontId="7" fillId="0" borderId="1" xfId="0" applyFont="1" applyBorder="1" applyAlignment="1">
      <alignment wrapText="1"/>
    </xf>
    <xf numFmtId="49" fontId="8" fillId="0" borderId="1"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cellXfs>
  <cellStyles count="3">
    <cellStyle name="Lien hypertexte" xfId="2" builtinId="8"/>
    <cellStyle name="Normal" xfId="0" builtinId="0"/>
    <cellStyle name="Normal 2" xfId="1" xr:uid="{2FB68ED7-88F1-48BE-BAD4-EDA185692434}"/>
  </cellStyles>
  <dxfs count="53">
    <dxf>
      <font>
        <b/>
        <i val="0"/>
        <strike val="0"/>
        <condense val="0"/>
        <extend val="0"/>
        <outline val="0"/>
        <shadow val="0"/>
        <u val="none"/>
        <vertAlign val="baseline"/>
        <sz val="9"/>
        <color auto="1"/>
        <name val="Century Gothic"/>
        <family val="2"/>
        <scheme val="none"/>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entury Gothic"/>
        <family val="2"/>
        <scheme val="none"/>
      </font>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rgb="FF000000"/>
        <name val="Century Gothic"/>
        <family val="2"/>
        <scheme val="none"/>
      </font>
      <fill>
        <patternFill patternType="none">
          <fgColor rgb="FF000000"/>
          <bgColor auto="1"/>
        </patternFill>
      </fill>
      <alignment horizontal="left" vertical="top" textRotation="0" wrapText="1" indent="0" justifyLastLine="0" shrinkToFit="0" readingOrder="0"/>
    </dxf>
    <dxf>
      <font>
        <b val="0"/>
        <i val="0"/>
        <strike val="0"/>
        <condense val="0"/>
        <extend val="0"/>
        <outline val="0"/>
        <shadow val="0"/>
        <u val="none"/>
        <vertAlign val="baseline"/>
        <sz val="9"/>
        <color rgb="FF000000"/>
        <name val="Century Gothic"/>
        <family val="2"/>
        <scheme val="none"/>
      </font>
      <fill>
        <patternFill patternType="none">
          <fgColor rgb="FF000000"/>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entury Gothic"/>
        <family val="2"/>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entury Gothic"/>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bottom/>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entury Gothic"/>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entury Gothic"/>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border outline="0">
        <right style="thin">
          <color rgb="FF000000"/>
        </right>
        <top style="thin">
          <color rgb="FF8EA9DB"/>
        </top>
        <bottom style="thin">
          <color rgb="FF000000"/>
        </bottom>
      </border>
    </dxf>
    <dxf>
      <font>
        <b val="0"/>
        <i val="0"/>
        <strike val="0"/>
        <condense val="0"/>
        <extend val="0"/>
        <outline val="0"/>
        <shadow val="0"/>
        <u val="none"/>
        <vertAlign val="baseline"/>
        <sz val="9"/>
        <color rgb="FF000000"/>
        <name val="Century Gothic"/>
        <family val="2"/>
        <scheme val="none"/>
      </font>
      <fill>
        <patternFill patternType="none">
          <fgColor rgb="FF000000"/>
          <bgColor auto="1"/>
        </patternFill>
      </fill>
      <alignment horizontal="left" vertical="top" textRotation="0" wrapText="1" indent="0" justifyLastLine="0" shrinkToFit="0" readingOrder="0"/>
    </dxf>
    <dxf>
      <font>
        <b/>
        <i val="0"/>
        <strike val="0"/>
        <condense val="0"/>
        <extend val="0"/>
        <outline val="0"/>
        <shadow val="0"/>
        <u val="none"/>
        <vertAlign val="baseline"/>
        <sz val="12"/>
        <color theme="0"/>
        <name val="Century Gothic"/>
        <family val="2"/>
        <scheme val="none"/>
      </font>
      <numFmt numFmtId="30" formatCode="@"/>
      <fill>
        <patternFill patternType="solid">
          <fgColor indexed="64"/>
          <bgColor rgb="FF00206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name val="Century Gothic"/>
        <family val="2"/>
        <scheme val="none"/>
      </font>
      <numFmt numFmtId="30" formatCode="@"/>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0" formatCode="Genera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0" formatCode="Genera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0" formatCode="Genera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0" formatCode="Genera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2" formatCode="0.00"/>
      <fill>
        <patternFill patternType="none">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0" formatCode="General"/>
      <fill>
        <patternFill patternType="none">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fill>
        <patternFill patternType="none">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fill>
        <patternFill patternType="none">
          <bgColor auto="1"/>
        </patternFill>
      </fill>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fill>
        <patternFill patternType="none">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fill>
        <patternFill patternType="none">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fill>
        <patternFill patternType="none">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theme="1"/>
        <name val="Century Gothic"/>
        <family val="2"/>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9"/>
        <name val="Century Gothic"/>
        <family val="2"/>
        <scheme val="none"/>
      </font>
      <numFmt numFmtId="30" formatCode="@"/>
      <alignment textRotation="0" wrapText="1" indent="0" justifyLastLine="0" shrinkToFit="0" readingOrder="0"/>
    </dxf>
    <dxf>
      <border>
        <bottom style="thin">
          <color indexed="64"/>
        </bottom>
      </border>
    </dxf>
    <dxf>
      <font>
        <strike val="0"/>
        <outline val="0"/>
        <shadow val="0"/>
        <vertAlign val="baseline"/>
        <sz val="9"/>
      </font>
      <numFmt numFmtId="30" formatCode="@"/>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BDD7EE"/>
      <color rgb="FFFF99FF"/>
      <color rgb="FFBF8F00"/>
      <color rgb="FFC6E0B4"/>
      <color rgb="FFFFFF99"/>
      <color rgb="FFC65911"/>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F6B595-51C4-49D1-A3C1-130F64832096}" name="Tableau1" displayName="Tableau1" ref="A3:Z163" totalsRowShown="0" headerRowDxfId="52" dataDxfId="50" headerRowBorderDxfId="51">
  <autoFilter ref="A3:Z163" xr:uid="{0AF6B595-51C4-49D1-A3C1-130F64832096}"/>
  <tableColumns count="26">
    <tableColumn id="2" xr3:uid="{40D23AD7-C5B0-48EE-A5CC-4039B0A2446D}" name="Projet" dataDxfId="2"/>
    <tableColumn id="1" xr3:uid="{754567D7-A79F-46D7-8669-EAF81E60D795}" name="Direction" dataDxfId="0"/>
    <tableColumn id="3" xr3:uid="{61DB123D-F9FA-4BCD-BDC7-D1CA446FAA49}" name="Détail de l'opération 2025" dataDxfId="1"/>
    <tableColumn id="8" xr3:uid="{CAA8FBBF-801D-4FF1-B467-5AA4C935E22F}" name="Fonction" dataDxfId="49"/>
    <tableColumn id="4" xr3:uid="{6D7C5E9D-DA36-4B4F-91A4-20F45453123F}" name="Nature - chapitre comptable" dataDxfId="48"/>
    <tableColumn id="20" xr3:uid="{23341676-CD2E-4848-970B-AEAC02AD78E8}" name="Code analytique" dataDxfId="47"/>
    <tableColumn id="5" xr3:uid="{F5C22A65-01E8-4EC1-9EA7-74C582AA4AFB}" name="Code projet" dataDxfId="46"/>
    <tableColumn id="6" xr3:uid="{0A78ADBF-CDB5-40FB-8025-15A49E4F0B07}" name="2024" dataDxfId="45"/>
    <tableColumn id="7" xr3:uid="{530FD051-BED9-462C-B7B4-8E06147BB0C7}" name="2025" dataDxfId="44"/>
    <tableColumn id="9" xr3:uid="{84A8AEB7-C577-433D-AA58-2737750E6F71}" name="2026" dataDxfId="43"/>
    <tableColumn id="10" xr3:uid="{F24FE0A5-4800-4828-B2A1-F7F7DD574A0C}" name="2027" dataDxfId="42"/>
    <tableColumn id="16" xr3:uid="{62EDEDC9-9BBB-4A77-B0FE-B9AB7D17374A}" name="2028" dataDxfId="41"/>
    <tableColumn id="17" xr3:uid="{D3D6C45C-04E0-4865-9F0C-A3DC53B45EC5}" name="2029" dataDxfId="40"/>
    <tableColumn id="18" xr3:uid="{38BF7E18-2C6F-48EB-9257-C1D09932421A}" name="2030" dataDxfId="39"/>
    <tableColumn id="19" xr3:uid="{452F5269-227A-484C-94B4-90E6ED8F0018}" name="2031" dataDxfId="38"/>
    <tableColumn id="11" xr3:uid="{B8DB7995-6D0F-4354-B85D-24777AE48BCA}" name="Catégorie" dataDxfId="37"/>
    <tableColumn id="12" xr3:uid="{79884C17-4801-446B-A006-5621A1E21724}" name="Sous-catégorie" dataDxfId="36"/>
    <tableColumn id="13" xr3:uid="{3DA7432E-22AB-43AF-8767-D60A86C2F5C0}" name="Axes d'évaluation_1" dataDxfId="35"/>
    <tableColumn id="14" xr3:uid="{C13A8FFF-256F-455F-A853-49C93410AAD5}" name="Critères d'évaluation_1" dataDxfId="34">
      <calculatedColumnFormula>VLOOKUP(Tableau1[[#This Row],[Axes d''évaluation_1]],Grille!C:D,2,FALSE)</calculatedColumnFormula>
    </tableColumn>
    <tableColumn id="15" xr3:uid="{E01F044F-1108-42A5-922F-DEEA59D075F6}" name="Evaluation_1" dataDxfId="33"/>
    <tableColumn id="21" xr3:uid="{442C2CC8-D71B-4927-9F40-1439B8FD9867}" name="Non Coté_1" dataDxfId="32"/>
    <tableColumn id="22" xr3:uid="{43E3990C-8844-4E6D-86D2-721248ACBE93}" name="Axes d'évaluation biodiversité_6" dataDxfId="31"/>
    <tableColumn id="23" xr3:uid="{65D1D760-E2A1-4B30-BF23-4413F87EC28A}" name="Critères d'évaluation_6" dataDxfId="30"/>
    <tableColumn id="24" xr3:uid="{88062400-0B80-4F8F-8265-75D389E8A032}" name="Evaluation_6" dataDxfId="29"/>
    <tableColumn id="25" xr3:uid="{8907722B-29F1-41C3-A787-14ED1A05E9E3}" name="Non Coté_6" dataDxfId="28"/>
    <tableColumn id="26" xr3:uid="{DEDF84D5-E07E-4362-8F5E-139598B537FE}" name="Non Coté_7" dataDxfId="2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ED6F858-DA35-4244-A32A-86F916C3342E}" name="Tableau_critères" displayName="Tableau_critères" ref="A2:F128" headerRowDxfId="26" dataDxfId="25" tableBorderDxfId="24">
  <autoFilter ref="A2:F128" xr:uid="{A62519F3-3577-4B50-81B8-AC7B8D47A3B1}"/>
  <tableColumns count="6">
    <tableColumn id="1" xr3:uid="{76A15C95-74BC-43DC-8DBE-133D6CACEE76}" name="Catégorie" totalsRowLabel="Total" dataDxfId="23" totalsRowDxfId="22"/>
    <tableColumn id="2" xr3:uid="{6C62080D-9618-492C-B18C-C163E34A4700}" name="Sous-catégorie" dataDxfId="21" totalsRowDxfId="20"/>
    <tableColumn id="3" xr3:uid="{CF11F139-C908-4952-BA32-4E9EC374B640}" name="Axe d'évaluation" dataDxfId="19" totalsRowDxfId="18"/>
    <tableColumn id="4" xr3:uid="{E3460B18-8A61-4FDD-86FD-FEA70D53D622}" name="Critères d'évaluation" dataDxfId="17" totalsRowDxfId="16"/>
    <tableColumn id="5" xr3:uid="{F2483093-0554-4734-AAFE-C5CF6B8F260F}" name="Axe d'évaluation6" dataDxfId="15"/>
    <tableColumn id="6" xr3:uid="{429EA6D2-9662-4568-914D-95E30C7A5C65}" name="Critères d'évaluation6"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c-le-gresivaudan.interstis.fr/public/information/consulterAccessUrl?cle_url=131721529BW8FMQpeVWlXPQIzCmUEcwU6A2RUJ1I8AGoDagJqBzADOVE3CzMBYlJuBmg=" TargetMode="External"/><Relationship Id="rId2" Type="http://schemas.openxmlformats.org/officeDocument/2006/relationships/hyperlink" Target="https://www.i4ce.org/download/eeb-analyse-attenuation-climat-annexe4-taxo-action-economique" TargetMode="External"/><Relationship Id="rId1" Type="http://schemas.openxmlformats.org/officeDocument/2006/relationships/hyperlink" Target="https://www.i4ce.org/download/eeb-analyse-attenuation-climat-annexe4-taxo-action-economique" TargetMode="External"/><Relationship Id="rId6" Type="http://schemas.openxmlformats.org/officeDocument/2006/relationships/table" Target="../tables/table2.xml"/><Relationship Id="rId5" Type="http://schemas.openxmlformats.org/officeDocument/2006/relationships/printerSettings" Target="../printerSettings/printerSettings2.bin"/><Relationship Id="rId4" Type="http://schemas.openxmlformats.org/officeDocument/2006/relationships/hyperlink" Target="https://cc-le-gresivaudan.interstis.fr/public/information/consulterAccessUrl?cle_url=820570702A2lXY10JUW1UPlJjC2QDdFBvC2wGdVc5VD5ROFQ8ADcFPwNlWmJWNAAxB2k="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Z163"/>
  <sheetViews>
    <sheetView tabSelected="1" topLeftCell="D1" zoomScale="70" zoomScaleNormal="70" workbookViewId="0">
      <selection activeCell="D5" sqref="D5"/>
    </sheetView>
  </sheetViews>
  <sheetFormatPr baseColWidth="10" defaultColWidth="9.140625" defaultRowHeight="15" outlineLevelRow="1" outlineLevelCol="2"/>
  <cols>
    <col min="1" max="1" width="11.28515625" style="7" customWidth="1"/>
    <col min="2" max="4" width="43.85546875" style="7" customWidth="1" outlineLevel="1"/>
    <col min="5" max="6" width="28" style="7" customWidth="1" outlineLevel="1"/>
    <col min="7" max="7" width="22.7109375" style="7" customWidth="1" outlineLevel="1" collapsed="1"/>
    <col min="8" max="8" width="18.140625" style="7" customWidth="1" collapsed="1"/>
    <col min="9" max="14" width="18.140625" style="7" hidden="1" customWidth="1" outlineLevel="1"/>
    <col min="15" max="15" width="18.140625" style="7" hidden="1" customWidth="1" outlineLevel="1" collapsed="1"/>
    <col min="16" max="16" width="21" style="7" customWidth="1"/>
    <col min="17" max="17" width="44.5703125" style="7" customWidth="1" outlineLevel="2"/>
    <col min="18" max="18" width="43.5703125" style="7" customWidth="1" outlineLevel="1"/>
    <col min="19" max="19" width="64.85546875" style="7" customWidth="1" outlineLevel="2"/>
    <col min="20" max="20" width="12.85546875" style="26" customWidth="1" outlineLevel="2"/>
    <col min="21" max="21" width="9.140625" style="58" customWidth="1" outlineLevel="2"/>
    <col min="22" max="22" width="42.28515625" style="11" customWidth="1" outlineLevel="1"/>
    <col min="23" max="23" width="26.7109375" style="11" customWidth="1" outlineLevel="2"/>
    <col min="24" max="25" width="9.140625" style="11" customWidth="1" outlineLevel="2"/>
    <col min="26" max="26" width="13.85546875" style="79" bestFit="1" customWidth="1"/>
    <col min="27" max="16384" width="9.140625" style="11"/>
  </cols>
  <sheetData>
    <row r="1" spans="1:26" ht="30" customHeight="1">
      <c r="A1" s="83" t="s">
        <v>3</v>
      </c>
      <c r="B1" s="83"/>
      <c r="C1" s="83"/>
      <c r="D1" s="83"/>
      <c r="E1" s="83"/>
      <c r="F1" s="83"/>
      <c r="G1" s="83"/>
      <c r="H1" s="83" t="s">
        <v>26</v>
      </c>
      <c r="I1" s="83"/>
      <c r="J1" s="83"/>
      <c r="K1" s="83"/>
      <c r="L1" s="83"/>
      <c r="M1" s="83"/>
      <c r="N1" s="83"/>
      <c r="O1" s="83"/>
      <c r="P1" s="83" t="s">
        <v>4</v>
      </c>
      <c r="Q1" s="83"/>
      <c r="R1" s="83"/>
      <c r="S1" s="83"/>
      <c r="T1" s="83"/>
      <c r="U1" s="83"/>
      <c r="V1" s="83"/>
      <c r="W1" s="83"/>
      <c r="X1" s="83"/>
      <c r="Y1" s="83"/>
      <c r="Z1" s="82" t="s">
        <v>349</v>
      </c>
    </row>
    <row r="2" spans="1:26">
      <c r="A2" s="83"/>
      <c r="B2" s="83"/>
      <c r="C2" s="83"/>
      <c r="D2" s="83"/>
      <c r="E2" s="83"/>
      <c r="F2" s="83"/>
      <c r="G2" s="83"/>
      <c r="H2" s="83"/>
      <c r="I2" s="83"/>
      <c r="J2" s="83"/>
      <c r="K2" s="83"/>
      <c r="L2" s="83"/>
      <c r="M2" s="83"/>
      <c r="N2" s="83"/>
      <c r="O2" s="83"/>
      <c r="P2" s="83" t="s">
        <v>23</v>
      </c>
      <c r="Q2" s="83"/>
      <c r="R2" s="83" t="s">
        <v>332</v>
      </c>
      <c r="S2" s="83"/>
      <c r="T2" s="83"/>
      <c r="U2" s="83"/>
      <c r="V2" s="84" t="s">
        <v>336</v>
      </c>
      <c r="W2" s="84"/>
      <c r="X2" s="84"/>
      <c r="Y2" s="84"/>
      <c r="Z2" s="82"/>
    </row>
    <row r="3" spans="1:26" s="12" customFormat="1" ht="24">
      <c r="A3" s="56" t="s">
        <v>0</v>
      </c>
      <c r="B3" s="56" t="s">
        <v>2</v>
      </c>
      <c r="C3" s="56" t="s">
        <v>25</v>
      </c>
      <c r="D3" s="56" t="s">
        <v>186</v>
      </c>
      <c r="E3" s="56" t="s">
        <v>1</v>
      </c>
      <c r="F3" s="56" t="s">
        <v>30</v>
      </c>
      <c r="G3" s="56" t="s">
        <v>89</v>
      </c>
      <c r="H3" s="56" t="s">
        <v>5</v>
      </c>
      <c r="I3" s="56" t="s">
        <v>6</v>
      </c>
      <c r="J3" s="56" t="s">
        <v>7</v>
      </c>
      <c r="K3" s="56" t="s">
        <v>8</v>
      </c>
      <c r="L3" s="56" t="s">
        <v>9</v>
      </c>
      <c r="M3" s="56" t="s">
        <v>27</v>
      </c>
      <c r="N3" s="56" t="s">
        <v>28</v>
      </c>
      <c r="O3" s="56" t="s">
        <v>29</v>
      </c>
      <c r="P3" s="56" t="s">
        <v>23</v>
      </c>
      <c r="Q3" s="56" t="s">
        <v>24</v>
      </c>
      <c r="R3" s="56" t="s">
        <v>341</v>
      </c>
      <c r="S3" s="56" t="s">
        <v>342</v>
      </c>
      <c r="T3" s="69" t="s">
        <v>343</v>
      </c>
      <c r="U3" s="56" t="s">
        <v>344</v>
      </c>
      <c r="V3" s="56" t="s">
        <v>339</v>
      </c>
      <c r="W3" s="56" t="s">
        <v>338</v>
      </c>
      <c r="X3" s="56" t="s">
        <v>337</v>
      </c>
      <c r="Y3" s="56" t="s">
        <v>340</v>
      </c>
      <c r="Z3" s="81" t="s">
        <v>350</v>
      </c>
    </row>
    <row r="4" spans="1:26" ht="99.75" hidden="1" outlineLevel="1">
      <c r="A4" s="27"/>
      <c r="B4" s="86"/>
      <c r="C4" s="23"/>
      <c r="D4" s="23"/>
      <c r="E4" s="24"/>
      <c r="F4" s="24"/>
      <c r="G4" s="13"/>
      <c r="H4" s="13"/>
      <c r="I4" s="13"/>
      <c r="J4" s="13"/>
      <c r="K4" s="13"/>
      <c r="L4" s="13"/>
      <c r="M4" s="13"/>
      <c r="N4" s="13"/>
      <c r="O4" s="13"/>
      <c r="P4" s="13"/>
      <c r="Q4" s="13"/>
      <c r="R4" s="15" t="str">
        <f ca="1">VLOOKUP(Q8,data!Q:V,3,FALSE)</f>
        <v>Empreinte de l'installation (cumulatif)_EAUR</v>
      </c>
      <c r="S4" s="15" t="str">
        <f ca="1">VLOOKUP(Tableau1[[#This Row],[Axes d''évaluation_1]],Grille!C:D,2,FALSE)</f>
        <v>2 : Optimisation des interventions
2 : Méthodes limitant les conséquences sur l'environnement</v>
      </c>
      <c r="T4" s="25"/>
      <c r="U4" s="57"/>
      <c r="V4" s="15" t="str">
        <f ca="1">VLOOKUP(Q8,data!Y:AD,3,FALSE)</f>
        <v>Artificialisation des sols (définition ZAN)_EAUR</v>
      </c>
      <c r="W4" s="15" t="str">
        <f ca="1">VLOOKUP(Tableau1[[#This Row],[Axes d''évaluation biodiversité_6]],Grille!E:F,2,FALSE)</f>
        <v>3 : renaturation/ diminution de la surface artificialisée
2 : aucune artificialisation nette
1 : artificialisation nette mais part de végétalisation
0 : artificialisation des sols</v>
      </c>
      <c r="X4" s="67"/>
      <c r="Y4" s="68"/>
      <c r="Z4" s="80"/>
    </row>
    <row r="5" spans="1:26" ht="114" hidden="1" outlineLevel="1">
      <c r="A5" s="27"/>
      <c r="B5" s="86"/>
      <c r="C5" s="23"/>
      <c r="D5" s="23"/>
      <c r="E5" s="24"/>
      <c r="F5" s="24"/>
      <c r="G5" s="13"/>
      <c r="H5" s="13"/>
      <c r="I5" s="13"/>
      <c r="J5" s="13"/>
      <c r="K5" s="13"/>
      <c r="L5" s="13"/>
      <c r="M5" s="13"/>
      <c r="N5" s="13"/>
      <c r="O5" s="13"/>
      <c r="P5" s="13"/>
      <c r="Q5" s="13"/>
      <c r="R5" s="15" t="str">
        <f ca="1">VLOOKUP(Q8,data!Q:V,4,FALSE)</f>
        <v>Sobriété du projet (bonus)_EAUR</v>
      </c>
      <c r="S5" s="15" t="str">
        <f ca="1">VLOOKUP(Tableau1[[#This Row],[Axes d''évaluation_1]],Grille!C:D,2,FALSE)</f>
        <v>1 : Répond à un besoin défini (périmètre, emplacement, ampleur, cible)/ schéma directeur des itinéraires cyclables
1 : La réponse au besoin est celle ayant le moins de conséquences sur l'environnement</v>
      </c>
      <c r="T5" s="25"/>
      <c r="U5" s="57"/>
      <c r="V5" s="15" t="str">
        <f ca="1">VLOOKUP(Q8,data!Y:AD,4,FALSE)</f>
        <v>Prise en compte de la biodiversité dans la construction du projet_EAUR</v>
      </c>
      <c r="W5" s="15" t="str">
        <f ca="1">VLOOKUP(Tableau1[[#This Row],[Axes d''évaluation biodiversité_6]],Grille!E:F,2,FALSE)</f>
        <v>3 : Intégration des enjeux biodiversité dans le
cahier des charges pour la réalisation du projet
2 : Réalisation d'un diagnostic de biodiversité du site
1 : Absence de dérogation espècesprotégées</v>
      </c>
      <c r="X5" s="67"/>
      <c r="Y5" s="68"/>
      <c r="Z5" s="28"/>
    </row>
    <row r="6" spans="1:26" ht="15.75" hidden="1" outlineLevel="1">
      <c r="A6" s="27"/>
      <c r="B6" s="86"/>
      <c r="C6" s="23"/>
      <c r="D6" s="23"/>
      <c r="E6" s="24"/>
      <c r="F6" s="24"/>
      <c r="G6" s="13"/>
      <c r="H6" s="13"/>
      <c r="I6" s="13"/>
      <c r="J6" s="13"/>
      <c r="K6" s="13"/>
      <c r="L6" s="13"/>
      <c r="M6" s="13"/>
      <c r="N6" s="13"/>
      <c r="O6" s="13"/>
      <c r="P6" s="13"/>
      <c r="Q6" s="13"/>
      <c r="R6" s="15">
        <f>VLOOKUP(Q8,data!Q:V,5,FALSE)</f>
        <v>0</v>
      </c>
      <c r="S6" s="15" t="e">
        <f>VLOOKUP(Tableau1[[#This Row],[Axes d''évaluation_1]],Grille!C:D,2,FALSE)</f>
        <v>#N/A</v>
      </c>
      <c r="T6" s="25"/>
      <c r="U6" s="57"/>
      <c r="V6" s="15">
        <f>VLOOKUP(Q8,data!Y:AD,5,FALSE)</f>
        <v>0</v>
      </c>
      <c r="W6" s="15" t="e">
        <f>VLOOKUP(Tableau1[[#This Row],[Axes d''évaluation biodiversité_6]],Grille!E:F,2,FALSE)</f>
        <v>#N/A</v>
      </c>
      <c r="X6" s="67"/>
      <c r="Y6" s="68"/>
      <c r="Z6" s="28"/>
    </row>
    <row r="7" spans="1:26" ht="15.75" hidden="1" outlineLevel="1">
      <c r="A7" s="27"/>
      <c r="B7" s="86"/>
      <c r="C7" s="23"/>
      <c r="D7" s="23"/>
      <c r="E7" s="24"/>
      <c r="F7" s="24"/>
      <c r="G7" s="13"/>
      <c r="H7" s="13"/>
      <c r="I7" s="13"/>
      <c r="J7" s="13"/>
      <c r="K7" s="13"/>
      <c r="L7" s="13"/>
      <c r="M7" s="13"/>
      <c r="N7" s="13"/>
      <c r="O7" s="13"/>
      <c r="P7" s="13"/>
      <c r="Q7" s="13"/>
      <c r="R7" s="15">
        <f>VLOOKUP(Q8,data!Q:V,6,FALSE)</f>
        <v>0</v>
      </c>
      <c r="S7" s="15" t="e">
        <f>VLOOKUP(Tableau1[[#This Row],[Axes d''évaluation_1]],Grille!C:D,2,FALSE)</f>
        <v>#N/A</v>
      </c>
      <c r="T7" s="25"/>
      <c r="U7" s="57"/>
      <c r="V7" s="15">
        <f>VLOOKUP(Q8,data!Y:AD,6,FALSE)</f>
        <v>0</v>
      </c>
      <c r="W7" s="15" t="e">
        <f>VLOOKUP(Tableau1[[#This Row],[Axes d''évaluation biodiversité_6]],Grille!E:F,2,FALSE)</f>
        <v>#N/A</v>
      </c>
      <c r="X7" s="67"/>
      <c r="Y7" s="68"/>
      <c r="Z7" s="28"/>
    </row>
    <row r="8" spans="1:26" ht="15.75" collapsed="1">
      <c r="A8" s="27" t="s">
        <v>185</v>
      </c>
      <c r="B8" s="86"/>
      <c r="C8" s="29"/>
      <c r="D8" s="29" t="s">
        <v>86</v>
      </c>
      <c r="E8" s="29" t="s">
        <v>87</v>
      </c>
      <c r="F8" s="13" t="s">
        <v>88</v>
      </c>
      <c r="G8" s="13" t="s">
        <v>87</v>
      </c>
      <c r="H8" s="13">
        <v>50000</v>
      </c>
      <c r="I8" s="13">
        <v>50000</v>
      </c>
      <c r="J8" s="13">
        <v>50000</v>
      </c>
      <c r="K8" s="30">
        <v>50000</v>
      </c>
      <c r="L8" s="30">
        <v>50000</v>
      </c>
      <c r="M8" s="13">
        <v>50000</v>
      </c>
      <c r="N8" s="13">
        <v>50000</v>
      </c>
      <c r="O8" s="13">
        <v>50000</v>
      </c>
      <c r="P8" s="13" t="s">
        <v>329</v>
      </c>
      <c r="Q8" s="13" t="s">
        <v>335</v>
      </c>
      <c r="R8" s="14" t="str">
        <f>VLOOKUP(Tableau1[[#This Row],[Sous-catégorie]],Grille!B:C,2,FALSE)</f>
        <v>- empreinte de l'installation</v>
      </c>
      <c r="S8" s="15" t="str">
        <f>VLOOKUP(Tableau1[[#This Row],[Axes d''évaluation_1]],Grille!C:D,2,FALSE)</f>
        <v>4</v>
      </c>
      <c r="T8" s="25">
        <f>IFERROR(IF(Tableau1[[#This Row],[Non Coté_1]]="OUI","Non côté",SUM(T4:T7)/Tableau1[[#This Row],[Critères d''évaluation_1]]),0.4)</f>
        <v>0</v>
      </c>
      <c r="U8" s="57" t="s">
        <v>213</v>
      </c>
      <c r="V8" s="15">
        <f>VLOOKUP(Tableau1[[#This Row],[Sous-catégorie]],Grille!B:F,4,FALSE)</f>
        <v>0</v>
      </c>
      <c r="W8" s="15">
        <f>VLOOKUP(Tableau1[[#This Row],[Sous-catégorie]],Grille!B:G,5,FALSE)</f>
        <v>6</v>
      </c>
      <c r="X8" s="67">
        <f>IFERROR(IF(Tableau1[[#This Row],[Non Coté_6]]="OUI","Non côté",SUM(X4:X7)/Tableau1[[#This Row],[Critères d''évaluation_6]]),0.4)</f>
        <v>0</v>
      </c>
      <c r="Y8" s="68" t="s">
        <v>213</v>
      </c>
      <c r="Z8" s="85" t="str" cm="1">
        <f t="array" ref="Z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9" spans="1:26" ht="156.75" hidden="1" outlineLevel="1">
      <c r="A9" s="70"/>
      <c r="B9" s="86"/>
      <c r="C9" s="23"/>
      <c r="D9" s="23"/>
      <c r="E9" s="24"/>
      <c r="F9" s="13"/>
      <c r="G9" s="13"/>
      <c r="H9" s="13"/>
      <c r="I9" s="13"/>
      <c r="J9" s="13"/>
      <c r="K9" s="13"/>
      <c r="L9" s="13"/>
      <c r="M9" s="13"/>
      <c r="N9" s="13"/>
      <c r="O9" s="13"/>
      <c r="P9" s="13"/>
      <c r="Q9" s="13"/>
      <c r="R9" s="35" t="e">
        <f ca="1">VLOOKUP(Q13,data!Q:V,3,FALSE)</f>
        <v>#REF!</v>
      </c>
      <c r="S9" s="15" t="e">
        <f ca="1">VLOOKUP(Tableau1[[#This Row],[Axes d''évaluation_1]],Grille!C:D,2,FALSE)</f>
        <v>#REF!</v>
      </c>
      <c r="T9" s="25"/>
      <c r="U9" s="57"/>
      <c r="V9" s="15" t="str">
        <f ca="1">VLOOKUP(Q13,data!Y:AD,3,FALSE)</f>
        <v>Obligations biodiversités liées au terrain_FONCA</v>
      </c>
      <c r="W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9" s="67"/>
      <c r="Y9" s="68"/>
      <c r="Z9" s="28"/>
    </row>
    <row r="10" spans="1:26" ht="15.75" hidden="1" outlineLevel="1">
      <c r="A10" s="70"/>
      <c r="B10" s="86"/>
      <c r="C10" s="23"/>
      <c r="D10" s="23"/>
      <c r="E10" s="24"/>
      <c r="F10" s="13"/>
      <c r="G10" s="13"/>
      <c r="H10" s="13"/>
      <c r="I10" s="13"/>
      <c r="J10" s="13"/>
      <c r="K10" s="13"/>
      <c r="L10" s="13"/>
      <c r="M10" s="13"/>
      <c r="N10" s="13"/>
      <c r="O10" s="13"/>
      <c r="P10" s="13"/>
      <c r="Q10" s="13"/>
      <c r="R10" s="35">
        <f>VLOOKUP(Q13,data!Q:V,4,FALSE)</f>
        <v>0</v>
      </c>
      <c r="S10" s="15" t="e">
        <f>VLOOKUP(Tableau1[[#This Row],[Axes d''évaluation_1]],Grille!C:D,2,FALSE)</f>
        <v>#N/A</v>
      </c>
      <c r="T10" s="25"/>
      <c r="U10" s="57"/>
      <c r="V10" s="15">
        <f>VLOOKUP(Q13,data!Y:AD,4,FALSE)</f>
        <v>0</v>
      </c>
      <c r="W10" s="15" t="e">
        <f>VLOOKUP(Tableau1[[#This Row],[Axes d''évaluation biodiversité_6]],Grille!E:F,2,FALSE)</f>
        <v>#N/A</v>
      </c>
      <c r="X10" s="67"/>
      <c r="Y10" s="68"/>
      <c r="Z10" s="28"/>
    </row>
    <row r="11" spans="1:26" ht="15.75" hidden="1" outlineLevel="1">
      <c r="A11" s="70"/>
      <c r="B11" s="86"/>
      <c r="C11" s="23"/>
      <c r="D11" s="23"/>
      <c r="E11" s="24"/>
      <c r="F11" s="13"/>
      <c r="G11" s="13"/>
      <c r="H11" s="13"/>
      <c r="I11" s="13"/>
      <c r="J11" s="13"/>
      <c r="K11" s="13"/>
      <c r="L11" s="13"/>
      <c r="M11" s="13"/>
      <c r="N11" s="13"/>
      <c r="O11" s="13"/>
      <c r="P11" s="13"/>
      <c r="Q11" s="13"/>
      <c r="R11" s="35">
        <f>VLOOKUP(Q13,data!Q:V,5,FALSE)</f>
        <v>0</v>
      </c>
      <c r="S11" s="15" t="e">
        <f>VLOOKUP(Tableau1[[#This Row],[Axes d''évaluation_1]],Grille!C:D,2,FALSE)</f>
        <v>#N/A</v>
      </c>
      <c r="T11" s="25"/>
      <c r="U11" s="57"/>
      <c r="V11" s="15">
        <f>VLOOKUP(Q13,data!Y:AD,5,FALSE)</f>
        <v>0</v>
      </c>
      <c r="W11" s="15" t="e">
        <f>VLOOKUP(Tableau1[[#This Row],[Axes d''évaluation biodiversité_6]],Grille!E:F,2,FALSE)</f>
        <v>#N/A</v>
      </c>
      <c r="X11" s="67"/>
      <c r="Y11" s="68"/>
      <c r="Z11" s="28"/>
    </row>
    <row r="12" spans="1:26" ht="15.75" hidden="1" outlineLevel="1">
      <c r="A12" s="70"/>
      <c r="B12" s="86"/>
      <c r="C12" s="23"/>
      <c r="D12" s="23"/>
      <c r="E12" s="24"/>
      <c r="F12" s="13"/>
      <c r="G12" s="13"/>
      <c r="H12" s="13"/>
      <c r="I12" s="13"/>
      <c r="J12" s="13"/>
      <c r="K12" s="13"/>
      <c r="L12" s="13"/>
      <c r="M12" s="13"/>
      <c r="N12" s="13"/>
      <c r="O12" s="13"/>
      <c r="P12" s="13"/>
      <c r="Q12" s="13"/>
      <c r="R12" s="35">
        <f>VLOOKUP(Q13,data!Q:V,6,FALSE)</f>
        <v>0</v>
      </c>
      <c r="S12" s="15" t="e">
        <f>VLOOKUP(Tableau1[[#This Row],[Axes d''évaluation_1]],Grille!C:D,2,FALSE)</f>
        <v>#N/A</v>
      </c>
      <c r="T12" s="25"/>
      <c r="U12" s="57"/>
      <c r="V12" s="15">
        <f>VLOOKUP(Q13,data!Y:AD,6,FALSE)</f>
        <v>0</v>
      </c>
      <c r="W12" s="15" t="e">
        <f>VLOOKUP(Tableau1[[#This Row],[Axes d''évaluation biodiversité_6]],Grille!E:F,2,FALSE)</f>
        <v>#N/A</v>
      </c>
      <c r="X12" s="67"/>
      <c r="Y12" s="68"/>
      <c r="Z12" s="28"/>
    </row>
    <row r="13" spans="1:26" ht="15.75" collapsed="1">
      <c r="A13" s="78" t="s">
        <v>185</v>
      </c>
      <c r="B13" s="87"/>
      <c r="C13" s="71"/>
      <c r="D13" s="71" t="s">
        <v>86</v>
      </c>
      <c r="E13" s="72" t="s">
        <v>87</v>
      </c>
      <c r="F13" s="72" t="s">
        <v>88</v>
      </c>
      <c r="G13" s="72" t="s">
        <v>87</v>
      </c>
      <c r="H13" s="72">
        <v>50000</v>
      </c>
      <c r="I13" s="72">
        <v>50000</v>
      </c>
      <c r="J13" s="72">
        <v>50000</v>
      </c>
      <c r="K13" s="72">
        <v>50000</v>
      </c>
      <c r="L13" s="72">
        <v>50000</v>
      </c>
      <c r="M13" s="72">
        <v>50000</v>
      </c>
      <c r="N13" s="72">
        <v>50000</v>
      </c>
      <c r="O13" s="72">
        <v>50000</v>
      </c>
      <c r="P13" s="72" t="s">
        <v>65</v>
      </c>
      <c r="Q13" s="72" t="s">
        <v>67</v>
      </c>
      <c r="R13" s="47" t="str">
        <f>VLOOKUP(Tableau1[[#This Row],[Sous-catégorie]],Grille!B:C,2,FALSE)</f>
        <v>Neutre</v>
      </c>
      <c r="S13" s="73" t="str">
        <f>VLOOKUP(Tableau1[[#This Row],[Axes d''évaluation_1]],Grille!C:D,2,FALSE)</f>
        <v>Neutre</v>
      </c>
      <c r="T13" s="74">
        <f>IFERROR(IF(Tableau1[[#This Row],[Non Coté_1]]="OUI","Non côté",SUM(T9:T12)/Tableau1[[#This Row],[Critères d''évaluation_1]]),0.4)</f>
        <v>0.4</v>
      </c>
      <c r="U13" s="75" t="s">
        <v>213</v>
      </c>
      <c r="V13" s="73" t="str">
        <f>VLOOKUP(Tableau1[[#This Row],[Sous-catégorie]],Grille!B:F,4,FALSE)</f>
        <v>- Obligation biodiversités liées au terrain</v>
      </c>
      <c r="W13" s="73">
        <f>VLOOKUP(Tableau1[[#This Row],[Sous-catégorie]],Grille!B:G,5,FALSE)</f>
        <v>2</v>
      </c>
      <c r="X13" s="76">
        <f>IFERROR(IF(Tableau1[[#This Row],[Non Coté_6]]="OUI","Non côté",SUM(X9:X12)/Tableau1[[#This Row],[Critères d''évaluation_6]]),0.4)</f>
        <v>0</v>
      </c>
      <c r="Y13" s="77" t="s">
        <v>213</v>
      </c>
      <c r="Z13" s="85" t="str" cm="1">
        <f t="array" ref="Z1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4" spans="1:26" ht="71.25" hidden="1" outlineLevel="1">
      <c r="A14" s="27"/>
      <c r="B14" s="86"/>
      <c r="C14" s="23"/>
      <c r="D14" s="23"/>
      <c r="E14" s="24"/>
      <c r="F14" s="13"/>
      <c r="G14" s="13"/>
      <c r="H14" s="13"/>
      <c r="I14" s="13"/>
      <c r="J14" s="13"/>
      <c r="K14" s="13"/>
      <c r="L14" s="13"/>
      <c r="M14" s="13"/>
      <c r="N14" s="13"/>
      <c r="O14" s="13"/>
      <c r="P14" s="13"/>
      <c r="Q14" s="13"/>
      <c r="R14" s="35" t="str">
        <f ca="1">VLOOKUP(Q18,data!Q:V,3,FALSE)</f>
        <v>Artificialisation des sols (définition ZAN)_CONST</v>
      </c>
      <c r="S14" s="15" t="str">
        <f ca="1">VLOOKUP(Tableau1[[#This Row],[Axes d''évaluation_1]],Grille!C:D,2,FALSE)</f>
        <v>3 : renaturation/ diminution de la surface artificialisée
2 : aucune artificialisation nette
1 : artificialisation nette mais part de végétalisation
0 : artificialisation des sols</v>
      </c>
      <c r="T14" s="25"/>
      <c r="U14" s="57"/>
      <c r="V14" s="15" t="str">
        <f ca="1">VLOOKUP(Q18,data!Y:AD,3,FALSE)</f>
        <v>Artificialisation des sols (définition ZAN)_CONST</v>
      </c>
      <c r="W14" s="15" t="str">
        <f ca="1">VLOOKUP(Tableau1[[#This Row],[Axes d''évaluation biodiversité_6]],Grille!E:F,2,FALSE)</f>
        <v>3 : renaturation/ diminution de la surface artificialisée
2 : aucune artificialisation nette
-2: artificialisation des sols</v>
      </c>
      <c r="X14" s="67"/>
      <c r="Y14" s="68"/>
      <c r="Z14" s="28"/>
    </row>
    <row r="15" spans="1:26" ht="114" hidden="1" outlineLevel="1">
      <c r="A15" s="27"/>
      <c r="B15" s="86"/>
      <c r="C15" s="23"/>
      <c r="D15" s="23"/>
      <c r="E15" s="24"/>
      <c r="F15" s="13"/>
      <c r="G15" s="13"/>
      <c r="H15" s="13"/>
      <c r="I15" s="13"/>
      <c r="J15" s="13"/>
      <c r="K15" s="13"/>
      <c r="L15" s="13"/>
      <c r="M15" s="13"/>
      <c r="N15" s="13"/>
      <c r="O15" s="13"/>
      <c r="P15" s="13"/>
      <c r="Q15" s="13"/>
      <c r="R15" s="35" t="str">
        <f ca="1">VLOOKUP(Q18,data!Q:V,4,FALSE)</f>
        <v xml:space="preserve">Performance énergétique_CONST
</v>
      </c>
      <c r="S15" s="15" t="str">
        <f ca="1">VLOOKUP(Tableau1[[#This Row],[Axes d''évaluation_1]],Grille!C:D,2,FALSE)</f>
        <v>3 : meilleur résultat en l'état des possibilités techniques
2 : mieux que RE 2020
1 : RE 2020</v>
      </c>
      <c r="T15" s="25"/>
      <c r="U15" s="57"/>
      <c r="V15" s="15" t="str">
        <f ca="1">VLOOKUP(Q18,data!Y:AD,4,FALSE)</f>
        <v>Prise en compte de la biodiversité dans la construction du projet_CONST</v>
      </c>
      <c r="W1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5" s="67"/>
      <c r="Y15" s="68"/>
      <c r="Z15" s="28"/>
    </row>
    <row r="16" spans="1:26" ht="156.75" hidden="1" outlineLevel="1">
      <c r="A16" s="27"/>
      <c r="B16" s="86"/>
      <c r="C16" s="23"/>
      <c r="D16" s="23"/>
      <c r="E16" s="24"/>
      <c r="F16" s="13"/>
      <c r="G16" s="13"/>
      <c r="H16" s="13"/>
      <c r="I16" s="13"/>
      <c r="J16" s="13"/>
      <c r="K16" s="13"/>
      <c r="L16" s="13"/>
      <c r="M16" s="13"/>
      <c r="N16" s="13"/>
      <c r="O16" s="13"/>
      <c r="P16" s="13"/>
      <c r="Q16" s="13"/>
      <c r="R16" s="35" t="str">
        <f ca="1">VLOOKUP(Q18,data!Q:V,5,FALSE)</f>
        <v xml:space="preserve">Matériaux utilisés_CONST
</v>
      </c>
      <c r="S16" s="15" t="str">
        <f ca="1">VLOOKUP(Tableau1[[#This Row],[Axes d''évaluation_1]],Grille!C:D,2,FALSE)</f>
        <v>4 : Meilleur résultat en l'état des possibilités techniques
3 : Matériaux bio-sourcés issus du territoire CCLG 
2 : Matériaux bio-sourcés
1 : Matériaux bas carbone</v>
      </c>
      <c r="T16" s="25"/>
      <c r="U16" s="57"/>
      <c r="V16" s="15" t="str">
        <f ca="1">VLOOKUP(Q18,data!Y:AD,5,FALSE)</f>
        <v>Intégration de solutions de préservation et d'amélioration de la biodiversité (cumulatif)_CONST</v>
      </c>
      <c r="W1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6" s="67"/>
      <c r="Y16" s="68"/>
      <c r="Z16" s="28"/>
    </row>
    <row r="17" spans="1:26" ht="42.75" hidden="1" outlineLevel="1">
      <c r="A17" s="27"/>
      <c r="B17" s="86"/>
      <c r="C17" s="23"/>
      <c r="D17" s="23"/>
      <c r="E17" s="24"/>
      <c r="F17" s="13"/>
      <c r="G17" s="13"/>
      <c r="H17" s="13"/>
      <c r="I17" s="13"/>
      <c r="J17" s="13"/>
      <c r="K17" s="13"/>
      <c r="L17" s="13"/>
      <c r="M17" s="13"/>
      <c r="N17" s="13"/>
      <c r="O17" s="13"/>
      <c r="P17" s="13"/>
      <c r="Q17" s="13"/>
      <c r="R17" s="35" t="str">
        <f ca="1">VLOOKUP(Q18,data!Q:V,6,FALSE)</f>
        <v>Sobriété du projet (bonus)_CONST</v>
      </c>
      <c r="S17" s="15" t="str">
        <f ca="1">VLOOKUP(Tableau1[[#This Row],[Axes d''évaluation_1]],Grille!C:D,2,FALSE)</f>
        <v>1 : Répond à un besoin défini (périmètre, emplacement, ampleur, cible) 
1 : La réponse au besoin est celle ayant le moins de conséquences sur l'environnement</v>
      </c>
      <c r="T17" s="25"/>
      <c r="U17" s="57"/>
      <c r="V17" s="15" t="str">
        <f ca="1">VLOOKUP(Q18,data!Y:AD,6,FALSE)</f>
        <v>Labellisation du projet_CONST</v>
      </c>
      <c r="W17" s="15" t="str">
        <f ca="1">VLOOKUP(Tableau1[[#This Row],[Axes d''évaluation biodiversité_6]],Grille!E:F,2,FALSE)</f>
        <v xml:space="preserve"> 1 : Labellisation  Biodivercity</v>
      </c>
      <c r="X17" s="67"/>
      <c r="Y17" s="68"/>
      <c r="Z17" s="28"/>
    </row>
    <row r="18" spans="1:26" ht="85.5" collapsed="1">
      <c r="A18" s="27" t="s">
        <v>185</v>
      </c>
      <c r="B18" s="86"/>
      <c r="C18" s="23"/>
      <c r="D18" s="23" t="s">
        <v>86</v>
      </c>
      <c r="E18" s="13" t="s">
        <v>87</v>
      </c>
      <c r="F18" s="13" t="s">
        <v>88</v>
      </c>
      <c r="G18" s="13" t="s">
        <v>87</v>
      </c>
      <c r="H18" s="13">
        <v>50000</v>
      </c>
      <c r="I18" s="13">
        <v>50000</v>
      </c>
      <c r="J18" s="13">
        <v>50000</v>
      </c>
      <c r="K18" s="13">
        <v>50000</v>
      </c>
      <c r="L18" s="13">
        <v>50000</v>
      </c>
      <c r="M18" s="13">
        <v>50000</v>
      </c>
      <c r="N18" s="13">
        <v>50000</v>
      </c>
      <c r="O18" s="13">
        <v>50000</v>
      </c>
      <c r="P18" s="13" t="s">
        <v>10</v>
      </c>
      <c r="Q18" s="13" t="s">
        <v>105</v>
      </c>
      <c r="R18" s="35" t="str">
        <f>VLOOKUP(Tableau1[[#This Row],[Sous-catégorie]],Grille!B:C,2,FALSE)</f>
        <v>- artificialisation des sols
- performance énergétique
- matériaux utilisés
- sobriété du projet (bonus)</v>
      </c>
      <c r="S18" s="15">
        <f>VLOOKUP(Tableau1[[#This Row],[Axes d''évaluation_1]],Grille!C:D,2,FALSE)</f>
        <v>10</v>
      </c>
      <c r="T18" s="25">
        <f>IFERROR(IF(Tableau1[[#This Row],[Non Coté_1]]="OUI","Non côté",SUM(T14:T17)/Tableau1[[#This Row],[Critères d''évaluation_1]]),0.4)</f>
        <v>0</v>
      </c>
      <c r="U18" s="57" t="s">
        <v>213</v>
      </c>
      <c r="V18" s="15" t="str">
        <f>VLOOKUP(Tableau1[[#This Row],[Sous-catégorie]],Grille!B:F,4,FALSE)</f>
        <v>- artificialisation des sols
- prise en compte de la biodiversité dans la construction du projet
- intégration de solutions de préservation de la biodiversité
- labellisation du projet</v>
      </c>
      <c r="W18" s="15">
        <f>VLOOKUP(Tableau1[[#This Row],[Sous-catégorie]],Grille!B:G,5,FALSE)</f>
        <v>11</v>
      </c>
      <c r="X18" s="67">
        <f>IFERROR(IF(Tableau1[[#This Row],[Non Coté_6]]="OUI","Non côté",SUM(X14:X17)/Tableau1[[#This Row],[Critères d''évaluation_6]]),0.4)</f>
        <v>0</v>
      </c>
      <c r="Y18" s="68" t="s">
        <v>213</v>
      </c>
      <c r="Z18" s="85" t="str" cm="1">
        <f t="array" ref="Z1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9" spans="1:26" ht="156.75" hidden="1" outlineLevel="1">
      <c r="A19" s="70"/>
      <c r="B19" s="86"/>
      <c r="C19" s="23"/>
      <c r="D19" s="23"/>
      <c r="E19" s="24"/>
      <c r="F19" s="13"/>
      <c r="G19" s="13"/>
      <c r="H19" s="13"/>
      <c r="I19" s="13"/>
      <c r="J19" s="13"/>
      <c r="K19" s="13"/>
      <c r="L19" s="13"/>
      <c r="M19" s="13"/>
      <c r="N19" s="13"/>
      <c r="O19" s="13"/>
      <c r="P19" s="13"/>
      <c r="Q19" s="13"/>
      <c r="R19" s="35" t="e">
        <f ca="1">VLOOKUP(Q23,data!Q:V,3,FALSE)</f>
        <v>#REF!</v>
      </c>
      <c r="S19" s="15" t="e">
        <f ca="1">VLOOKUP(Tableau1[[#This Row],[Axes d''évaluation_1]],Grille!C:D,2,FALSE)</f>
        <v>#REF!</v>
      </c>
      <c r="T19" s="25"/>
      <c r="U19" s="57"/>
      <c r="V19" s="15" t="str">
        <f ca="1">VLOOKUP(Q23,data!Y:AD,3,FALSE)</f>
        <v>Obligations biodiversités liées au terrain_FONCA</v>
      </c>
      <c r="W1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9" s="67"/>
      <c r="Y19" s="68"/>
      <c r="Z19" s="28"/>
    </row>
    <row r="20" spans="1:26" ht="15.75" hidden="1" outlineLevel="1">
      <c r="A20" s="70"/>
      <c r="B20" s="86"/>
      <c r="C20" s="23"/>
      <c r="D20" s="23"/>
      <c r="E20" s="24"/>
      <c r="F20" s="13"/>
      <c r="G20" s="13"/>
      <c r="H20" s="13"/>
      <c r="I20" s="13"/>
      <c r="J20" s="13"/>
      <c r="K20" s="13"/>
      <c r="L20" s="13"/>
      <c r="M20" s="13"/>
      <c r="N20" s="13"/>
      <c r="O20" s="13"/>
      <c r="P20" s="13"/>
      <c r="Q20" s="13"/>
      <c r="R20" s="35">
        <f>VLOOKUP(Q23,data!Q:V,4,FALSE)</f>
        <v>0</v>
      </c>
      <c r="S20" s="15" t="e">
        <f>VLOOKUP(Tableau1[[#This Row],[Axes d''évaluation_1]],Grille!C:D,2,FALSE)</f>
        <v>#N/A</v>
      </c>
      <c r="T20" s="25"/>
      <c r="U20" s="57"/>
      <c r="V20" s="15">
        <f>VLOOKUP(Q23,data!Y:AD,4,FALSE)</f>
        <v>0</v>
      </c>
      <c r="W20" s="15" t="e">
        <f>VLOOKUP(Tableau1[[#This Row],[Axes d''évaluation biodiversité_6]],Grille!E:F,2,FALSE)</f>
        <v>#N/A</v>
      </c>
      <c r="X20" s="67"/>
      <c r="Y20" s="68"/>
      <c r="Z20" s="28"/>
    </row>
    <row r="21" spans="1:26" ht="15.75" hidden="1" outlineLevel="1">
      <c r="A21" s="70"/>
      <c r="B21" s="86"/>
      <c r="C21" s="23"/>
      <c r="D21" s="23"/>
      <c r="E21" s="24"/>
      <c r="F21" s="13"/>
      <c r="G21" s="13"/>
      <c r="H21" s="13"/>
      <c r="I21" s="13"/>
      <c r="J21" s="13"/>
      <c r="K21" s="13"/>
      <c r="L21" s="13"/>
      <c r="M21" s="13"/>
      <c r="N21" s="13"/>
      <c r="O21" s="13"/>
      <c r="P21" s="13"/>
      <c r="Q21" s="13"/>
      <c r="R21" s="35">
        <f>VLOOKUP(Q23,data!Q:V,5,FALSE)</f>
        <v>0</v>
      </c>
      <c r="S21" s="15" t="e">
        <f>VLOOKUP(Tableau1[[#This Row],[Axes d''évaluation_1]],Grille!C:D,2,FALSE)</f>
        <v>#N/A</v>
      </c>
      <c r="T21" s="25"/>
      <c r="U21" s="57"/>
      <c r="V21" s="15">
        <f>VLOOKUP(Q23,data!Y:AD,5,FALSE)</f>
        <v>0</v>
      </c>
      <c r="W21" s="15" t="e">
        <f>VLOOKUP(Tableau1[[#This Row],[Axes d''évaluation biodiversité_6]],Grille!E:F,2,FALSE)</f>
        <v>#N/A</v>
      </c>
      <c r="X21" s="67"/>
      <c r="Y21" s="68"/>
      <c r="Z21" s="28"/>
    </row>
    <row r="22" spans="1:26" ht="15.75" hidden="1" outlineLevel="1">
      <c r="A22" s="70"/>
      <c r="B22" s="86"/>
      <c r="C22" s="23"/>
      <c r="D22" s="23"/>
      <c r="E22" s="24"/>
      <c r="F22" s="13"/>
      <c r="G22" s="13"/>
      <c r="H22" s="13"/>
      <c r="I22" s="13"/>
      <c r="J22" s="13"/>
      <c r="K22" s="13"/>
      <c r="L22" s="13"/>
      <c r="M22" s="13"/>
      <c r="N22" s="13"/>
      <c r="O22" s="13"/>
      <c r="P22" s="13"/>
      <c r="Q22" s="13"/>
      <c r="R22" s="35">
        <f>VLOOKUP(Q23,data!Q:V,6,FALSE)</f>
        <v>0</v>
      </c>
      <c r="S22" s="15" t="e">
        <f>VLOOKUP(Tableau1[[#This Row],[Axes d''évaluation_1]],Grille!C:D,2,FALSE)</f>
        <v>#N/A</v>
      </c>
      <c r="T22" s="25"/>
      <c r="U22" s="57"/>
      <c r="V22" s="15">
        <f>VLOOKUP(Q23,data!Y:AD,6,FALSE)</f>
        <v>0</v>
      </c>
      <c r="W22" s="15" t="e">
        <f>VLOOKUP(Tableau1[[#This Row],[Axes d''évaluation biodiversité_6]],Grille!E:F,2,FALSE)</f>
        <v>#N/A</v>
      </c>
      <c r="X22" s="67"/>
      <c r="Y22" s="68"/>
      <c r="Z22" s="28"/>
    </row>
    <row r="23" spans="1:26" ht="15.75" collapsed="1">
      <c r="A23" s="78" t="s">
        <v>185</v>
      </c>
      <c r="B23" s="87"/>
      <c r="C23" s="71"/>
      <c r="D23" s="71" t="s">
        <v>86</v>
      </c>
      <c r="E23" s="72" t="s">
        <v>87</v>
      </c>
      <c r="F23" s="72" t="s">
        <v>88</v>
      </c>
      <c r="G23" s="72" t="s">
        <v>87</v>
      </c>
      <c r="H23" s="72">
        <v>50000</v>
      </c>
      <c r="I23" s="72">
        <v>50000</v>
      </c>
      <c r="J23" s="72">
        <v>50000</v>
      </c>
      <c r="K23" s="72">
        <v>50000</v>
      </c>
      <c r="L23" s="72">
        <v>50000</v>
      </c>
      <c r="M23" s="72">
        <v>50000</v>
      </c>
      <c r="N23" s="72">
        <v>50000</v>
      </c>
      <c r="O23" s="72">
        <v>50000</v>
      </c>
      <c r="P23" s="72" t="s">
        <v>65</v>
      </c>
      <c r="Q23" s="72" t="s">
        <v>67</v>
      </c>
      <c r="R23" s="47" t="str">
        <f>VLOOKUP(Tableau1[[#This Row],[Sous-catégorie]],Grille!B:C,2,FALSE)</f>
        <v>Neutre</v>
      </c>
      <c r="S23" s="73" t="str">
        <f>VLOOKUP(Tableau1[[#This Row],[Axes d''évaluation_1]],Grille!C:D,2,FALSE)</f>
        <v>Neutre</v>
      </c>
      <c r="T23" s="74">
        <f>IFERROR(IF(Tableau1[[#This Row],[Non Coté_1]]="OUI","Non côté",SUM(T19:T22)/Tableau1[[#This Row],[Critères d''évaluation_1]]),0.4)</f>
        <v>0.4</v>
      </c>
      <c r="U23" s="75" t="s">
        <v>213</v>
      </c>
      <c r="V23" s="73" t="str">
        <f>VLOOKUP(Tableau1[[#This Row],[Sous-catégorie]],Grille!B:F,4,FALSE)</f>
        <v>- Obligation biodiversités liées au terrain</v>
      </c>
      <c r="W23" s="73">
        <f>VLOOKUP(Tableau1[[#This Row],[Sous-catégorie]],Grille!B:G,5,FALSE)</f>
        <v>2</v>
      </c>
      <c r="X23" s="76">
        <f>IFERROR(IF(Tableau1[[#This Row],[Non Coté_6]]="OUI","Non côté",SUM(X19:X22)/Tableau1[[#This Row],[Critères d''évaluation_6]]),0.4)</f>
        <v>0</v>
      </c>
      <c r="Y23" s="77" t="s">
        <v>213</v>
      </c>
      <c r="Z23" s="85" t="str" cm="1">
        <f t="array" ref="Z2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24" spans="1:26" ht="71.25" hidden="1" outlineLevel="1">
      <c r="A24" s="27"/>
      <c r="B24" s="86"/>
      <c r="C24" s="23"/>
      <c r="D24" s="23"/>
      <c r="E24" s="24"/>
      <c r="F24" s="13"/>
      <c r="G24" s="13"/>
      <c r="H24" s="13"/>
      <c r="I24" s="13"/>
      <c r="J24" s="13"/>
      <c r="K24" s="13"/>
      <c r="L24" s="13"/>
      <c r="M24" s="13"/>
      <c r="N24" s="13"/>
      <c r="O24" s="13"/>
      <c r="P24" s="13"/>
      <c r="Q24" s="13"/>
      <c r="R24" s="35" t="str">
        <f ca="1">VLOOKUP(Q28,data!Q:V,3,FALSE)</f>
        <v>Artificialisation des sols (définition ZAN)_CONST</v>
      </c>
      <c r="S24" s="15" t="str">
        <f ca="1">VLOOKUP(Tableau1[[#This Row],[Axes d''évaluation_1]],Grille!C:D,2,FALSE)</f>
        <v>3 : renaturation/ diminution de la surface artificialisée
2 : aucune artificialisation nette
1 : artificialisation nette mais part de végétalisation
0 : artificialisation des sols</v>
      </c>
      <c r="T24" s="25"/>
      <c r="U24" s="57"/>
      <c r="V24" s="15" t="str">
        <f ca="1">VLOOKUP(Q28,data!Y:AD,3,FALSE)</f>
        <v>Artificialisation des sols (définition ZAN)_CONST</v>
      </c>
      <c r="W24" s="15" t="str">
        <f ca="1">VLOOKUP(Tableau1[[#This Row],[Axes d''évaluation biodiversité_6]],Grille!E:F,2,FALSE)</f>
        <v>3 : renaturation/ diminution de la surface artificialisée
2 : aucune artificialisation nette
-2: artificialisation des sols</v>
      </c>
      <c r="X24" s="67"/>
      <c r="Y24" s="68"/>
      <c r="Z24" s="28"/>
    </row>
    <row r="25" spans="1:26" ht="114" hidden="1" outlineLevel="1">
      <c r="A25" s="27"/>
      <c r="B25" s="86"/>
      <c r="C25" s="23"/>
      <c r="D25" s="23"/>
      <c r="E25" s="24"/>
      <c r="F25" s="13"/>
      <c r="G25" s="13"/>
      <c r="H25" s="13"/>
      <c r="I25" s="13"/>
      <c r="J25" s="13"/>
      <c r="K25" s="13"/>
      <c r="L25" s="13"/>
      <c r="M25" s="13"/>
      <c r="N25" s="13"/>
      <c r="O25" s="13"/>
      <c r="P25" s="13"/>
      <c r="Q25" s="13"/>
      <c r="R25" s="35" t="str">
        <f ca="1">VLOOKUP(Q28,data!Q:V,4,FALSE)</f>
        <v xml:space="preserve">Performance énergétique_CONST
</v>
      </c>
      <c r="S25" s="15" t="str">
        <f ca="1">VLOOKUP(Tableau1[[#This Row],[Axes d''évaluation_1]],Grille!C:D,2,FALSE)</f>
        <v>3 : meilleur résultat en l'état des possibilités techniques
2 : mieux que RE 2020
1 : RE 2020</v>
      </c>
      <c r="T25" s="25"/>
      <c r="U25" s="57"/>
      <c r="V25" s="15" t="str">
        <f ca="1">VLOOKUP(Q28,data!Y:AD,4,FALSE)</f>
        <v>Prise en compte de la biodiversité dans la construction du projet_CONST</v>
      </c>
      <c r="W2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25" s="67"/>
      <c r="Y25" s="68"/>
      <c r="Z25" s="28"/>
    </row>
    <row r="26" spans="1:26" ht="156.75" hidden="1" outlineLevel="1">
      <c r="A26" s="27"/>
      <c r="B26" s="86"/>
      <c r="C26" s="23"/>
      <c r="D26" s="23"/>
      <c r="E26" s="24"/>
      <c r="F26" s="13"/>
      <c r="G26" s="13"/>
      <c r="H26" s="13"/>
      <c r="I26" s="13"/>
      <c r="J26" s="13"/>
      <c r="K26" s="13"/>
      <c r="L26" s="13"/>
      <c r="M26" s="13"/>
      <c r="N26" s="13"/>
      <c r="O26" s="13"/>
      <c r="P26" s="13"/>
      <c r="Q26" s="13"/>
      <c r="R26" s="35" t="str">
        <f ca="1">VLOOKUP(Q28,data!Q:V,5,FALSE)</f>
        <v xml:space="preserve">Matériaux utilisés_CONST
</v>
      </c>
      <c r="S26" s="15" t="str">
        <f ca="1">VLOOKUP(Tableau1[[#This Row],[Axes d''évaluation_1]],Grille!C:D,2,FALSE)</f>
        <v>4 : Meilleur résultat en l'état des possibilités techniques
3 : Matériaux bio-sourcés issus du territoire CCLG 
2 : Matériaux bio-sourcés
1 : Matériaux bas carbone</v>
      </c>
      <c r="T26" s="25"/>
      <c r="U26" s="57"/>
      <c r="V26" s="15" t="str">
        <f ca="1">VLOOKUP(Q28,data!Y:AD,5,FALSE)</f>
        <v>Intégration de solutions de préservation et d'amélioration de la biodiversité (cumulatif)_CONST</v>
      </c>
      <c r="W2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26" s="67"/>
      <c r="Y26" s="68"/>
      <c r="Z26" s="28"/>
    </row>
    <row r="27" spans="1:26" ht="42.75" hidden="1" outlineLevel="1">
      <c r="A27" s="27"/>
      <c r="B27" s="86"/>
      <c r="C27" s="23"/>
      <c r="D27" s="23"/>
      <c r="E27" s="24"/>
      <c r="F27" s="13"/>
      <c r="G27" s="13"/>
      <c r="H27" s="13"/>
      <c r="I27" s="13"/>
      <c r="J27" s="13"/>
      <c r="K27" s="13"/>
      <c r="L27" s="13"/>
      <c r="M27" s="13"/>
      <c r="N27" s="13"/>
      <c r="O27" s="13"/>
      <c r="P27" s="13"/>
      <c r="Q27" s="13"/>
      <c r="R27" s="35" t="str">
        <f ca="1">VLOOKUP(Q28,data!Q:V,6,FALSE)</f>
        <v>Sobriété du projet (bonus)_CONST</v>
      </c>
      <c r="S27" s="15" t="str">
        <f ca="1">VLOOKUP(Tableau1[[#This Row],[Axes d''évaluation_1]],Grille!C:D,2,FALSE)</f>
        <v>1 : Répond à un besoin défini (périmètre, emplacement, ampleur, cible) 
1 : La réponse au besoin est celle ayant le moins de conséquences sur l'environnement</v>
      </c>
      <c r="T27" s="25"/>
      <c r="U27" s="57"/>
      <c r="V27" s="15" t="str">
        <f ca="1">VLOOKUP(Q28,data!Y:AD,6,FALSE)</f>
        <v>Labellisation du projet_CONST</v>
      </c>
      <c r="W27" s="15" t="str">
        <f ca="1">VLOOKUP(Tableau1[[#This Row],[Axes d''évaluation biodiversité_6]],Grille!E:F,2,FALSE)</f>
        <v xml:space="preserve"> 1 : Labellisation  Biodivercity</v>
      </c>
      <c r="X27" s="67"/>
      <c r="Y27" s="68"/>
      <c r="Z27" s="28"/>
    </row>
    <row r="28" spans="1:26" ht="85.5" collapsed="1">
      <c r="A28" s="27" t="s">
        <v>185</v>
      </c>
      <c r="B28" s="86"/>
      <c r="C28" s="23"/>
      <c r="D28" s="23" t="s">
        <v>86</v>
      </c>
      <c r="E28" s="13" t="s">
        <v>87</v>
      </c>
      <c r="F28" s="13" t="s">
        <v>88</v>
      </c>
      <c r="G28" s="13" t="s">
        <v>87</v>
      </c>
      <c r="H28" s="13">
        <v>50000</v>
      </c>
      <c r="I28" s="13">
        <v>50000</v>
      </c>
      <c r="J28" s="13">
        <v>50000</v>
      </c>
      <c r="K28" s="13">
        <v>50000</v>
      </c>
      <c r="L28" s="13">
        <v>50000</v>
      </c>
      <c r="M28" s="13">
        <v>50000</v>
      </c>
      <c r="N28" s="13">
        <v>50000</v>
      </c>
      <c r="O28" s="13">
        <v>50000</v>
      </c>
      <c r="P28" s="13" t="s">
        <v>10</v>
      </c>
      <c r="Q28" s="13" t="s">
        <v>105</v>
      </c>
      <c r="R28" s="35" t="str">
        <f>VLOOKUP(Tableau1[[#This Row],[Sous-catégorie]],Grille!B:C,2,FALSE)</f>
        <v>- artificialisation des sols
- performance énergétique
- matériaux utilisés
- sobriété du projet (bonus)</v>
      </c>
      <c r="S28" s="15">
        <f>VLOOKUP(Tableau1[[#This Row],[Axes d''évaluation_1]],Grille!C:D,2,FALSE)</f>
        <v>10</v>
      </c>
      <c r="T28" s="25">
        <f>IFERROR(IF(Tableau1[[#This Row],[Non Coté_1]]="OUI","Non côté",SUM(T24:T27)/Tableau1[[#This Row],[Critères d''évaluation_1]]),0.4)</f>
        <v>0</v>
      </c>
      <c r="U28" s="57" t="s">
        <v>213</v>
      </c>
      <c r="V28" s="15" t="str">
        <f>VLOOKUP(Tableau1[[#This Row],[Sous-catégorie]],Grille!B:F,4,FALSE)</f>
        <v>- artificialisation des sols
- prise en compte de la biodiversité dans la construction du projet
- intégration de solutions de préservation de la biodiversité
- labellisation du projet</v>
      </c>
      <c r="W28" s="15">
        <f>VLOOKUP(Tableau1[[#This Row],[Sous-catégorie]],Grille!B:G,5,FALSE)</f>
        <v>11</v>
      </c>
      <c r="X28" s="67">
        <f>IFERROR(IF(Tableau1[[#This Row],[Non Coté_6]]="OUI","Non côté",SUM(X24:X27)/Tableau1[[#This Row],[Critères d''évaluation_6]]),0.4)</f>
        <v>0</v>
      </c>
      <c r="Y28" s="68" t="s">
        <v>213</v>
      </c>
      <c r="Z28" s="85" t="str" cm="1">
        <f t="array" ref="Z2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29" spans="1:26" ht="156.75" hidden="1" outlineLevel="1">
      <c r="A29" s="70"/>
      <c r="B29" s="86"/>
      <c r="C29" s="23"/>
      <c r="D29" s="23"/>
      <c r="E29" s="24"/>
      <c r="F29" s="13"/>
      <c r="G29" s="13"/>
      <c r="H29" s="13"/>
      <c r="I29" s="13"/>
      <c r="J29" s="13"/>
      <c r="K29" s="13"/>
      <c r="L29" s="13"/>
      <c r="M29" s="13"/>
      <c r="N29" s="13"/>
      <c r="O29" s="13"/>
      <c r="P29" s="13"/>
      <c r="Q29" s="13"/>
      <c r="R29" s="35" t="e">
        <f ca="1">VLOOKUP(Q33,data!Q:V,3,FALSE)</f>
        <v>#REF!</v>
      </c>
      <c r="S29" s="15" t="e">
        <f ca="1">VLOOKUP(Tableau1[[#This Row],[Axes d''évaluation_1]],Grille!C:D,2,FALSE)</f>
        <v>#REF!</v>
      </c>
      <c r="T29" s="25"/>
      <c r="U29" s="57"/>
      <c r="V29" s="15" t="str">
        <f ca="1">VLOOKUP(Q33,data!Y:AD,3,FALSE)</f>
        <v>Obligations biodiversités liées au terrain_FONCA</v>
      </c>
      <c r="W2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29" s="67"/>
      <c r="Y29" s="68"/>
      <c r="Z29" s="28"/>
    </row>
    <row r="30" spans="1:26" ht="15.75" hidden="1" outlineLevel="1">
      <c r="A30" s="70"/>
      <c r="B30" s="86"/>
      <c r="C30" s="23"/>
      <c r="D30" s="23"/>
      <c r="E30" s="24"/>
      <c r="F30" s="13"/>
      <c r="G30" s="13"/>
      <c r="H30" s="13"/>
      <c r="I30" s="13"/>
      <c r="J30" s="13"/>
      <c r="K30" s="13"/>
      <c r="L30" s="13"/>
      <c r="M30" s="13"/>
      <c r="N30" s="13"/>
      <c r="O30" s="13"/>
      <c r="P30" s="13"/>
      <c r="Q30" s="13"/>
      <c r="R30" s="35">
        <f>VLOOKUP(Q33,data!Q:V,4,FALSE)</f>
        <v>0</v>
      </c>
      <c r="S30" s="15" t="e">
        <f>VLOOKUP(Tableau1[[#This Row],[Axes d''évaluation_1]],Grille!C:D,2,FALSE)</f>
        <v>#N/A</v>
      </c>
      <c r="T30" s="25"/>
      <c r="U30" s="57"/>
      <c r="V30" s="15">
        <f>VLOOKUP(Q33,data!Y:AD,4,FALSE)</f>
        <v>0</v>
      </c>
      <c r="W30" s="15" t="e">
        <f>VLOOKUP(Tableau1[[#This Row],[Axes d''évaluation biodiversité_6]],Grille!E:F,2,FALSE)</f>
        <v>#N/A</v>
      </c>
      <c r="X30" s="67"/>
      <c r="Y30" s="68"/>
      <c r="Z30" s="28"/>
    </row>
    <row r="31" spans="1:26" ht="15.75" hidden="1" outlineLevel="1">
      <c r="A31" s="70"/>
      <c r="B31" s="86"/>
      <c r="C31" s="23"/>
      <c r="D31" s="23"/>
      <c r="E31" s="24"/>
      <c r="F31" s="13"/>
      <c r="G31" s="13"/>
      <c r="H31" s="13"/>
      <c r="I31" s="13"/>
      <c r="J31" s="13"/>
      <c r="K31" s="13"/>
      <c r="L31" s="13"/>
      <c r="M31" s="13"/>
      <c r="N31" s="13"/>
      <c r="O31" s="13"/>
      <c r="P31" s="13"/>
      <c r="Q31" s="13"/>
      <c r="R31" s="35">
        <f>VLOOKUP(Q33,data!Q:V,5,FALSE)</f>
        <v>0</v>
      </c>
      <c r="S31" s="15" t="e">
        <f>VLOOKUP(Tableau1[[#This Row],[Axes d''évaluation_1]],Grille!C:D,2,FALSE)</f>
        <v>#N/A</v>
      </c>
      <c r="T31" s="25"/>
      <c r="U31" s="57"/>
      <c r="V31" s="15">
        <f>VLOOKUP(Q33,data!Y:AD,5,FALSE)</f>
        <v>0</v>
      </c>
      <c r="W31" s="15" t="e">
        <f>VLOOKUP(Tableau1[[#This Row],[Axes d''évaluation biodiversité_6]],Grille!E:F,2,FALSE)</f>
        <v>#N/A</v>
      </c>
      <c r="X31" s="67"/>
      <c r="Y31" s="68"/>
      <c r="Z31" s="28"/>
    </row>
    <row r="32" spans="1:26" ht="15.75" hidden="1" outlineLevel="1">
      <c r="A32" s="70"/>
      <c r="B32" s="86"/>
      <c r="C32" s="23"/>
      <c r="D32" s="23"/>
      <c r="E32" s="24"/>
      <c r="F32" s="13"/>
      <c r="G32" s="13"/>
      <c r="H32" s="13"/>
      <c r="I32" s="13"/>
      <c r="J32" s="13"/>
      <c r="K32" s="13"/>
      <c r="L32" s="13"/>
      <c r="M32" s="13"/>
      <c r="N32" s="13"/>
      <c r="O32" s="13"/>
      <c r="P32" s="13"/>
      <c r="Q32" s="13"/>
      <c r="R32" s="35">
        <f>VLOOKUP(Q33,data!Q:V,6,FALSE)</f>
        <v>0</v>
      </c>
      <c r="S32" s="15" t="e">
        <f>VLOOKUP(Tableau1[[#This Row],[Axes d''évaluation_1]],Grille!C:D,2,FALSE)</f>
        <v>#N/A</v>
      </c>
      <c r="T32" s="25"/>
      <c r="U32" s="57"/>
      <c r="V32" s="15">
        <f>VLOOKUP(Q33,data!Y:AD,6,FALSE)</f>
        <v>0</v>
      </c>
      <c r="W32" s="15" t="e">
        <f>VLOOKUP(Tableau1[[#This Row],[Axes d''évaluation biodiversité_6]],Grille!E:F,2,FALSE)</f>
        <v>#N/A</v>
      </c>
      <c r="X32" s="67"/>
      <c r="Y32" s="68"/>
      <c r="Z32" s="28"/>
    </row>
    <row r="33" spans="1:26" ht="15.75" collapsed="1">
      <c r="A33" s="70" t="s">
        <v>185</v>
      </c>
      <c r="B33" s="86"/>
      <c r="C33" s="23"/>
      <c r="D33" s="23" t="s">
        <v>86</v>
      </c>
      <c r="E33" s="13" t="s">
        <v>87</v>
      </c>
      <c r="F33" s="13" t="s">
        <v>88</v>
      </c>
      <c r="G33" s="13" t="s">
        <v>87</v>
      </c>
      <c r="H33" s="13">
        <v>50000</v>
      </c>
      <c r="I33" s="13">
        <v>50000</v>
      </c>
      <c r="J33" s="13">
        <v>50000</v>
      </c>
      <c r="K33" s="13">
        <v>50000</v>
      </c>
      <c r="L33" s="13">
        <v>50000</v>
      </c>
      <c r="M33" s="13">
        <v>50000</v>
      </c>
      <c r="N33" s="13">
        <v>50000</v>
      </c>
      <c r="O33" s="13">
        <v>50000</v>
      </c>
      <c r="P33" s="13" t="s">
        <v>65</v>
      </c>
      <c r="Q33" s="13" t="s">
        <v>67</v>
      </c>
      <c r="R33" s="35" t="str">
        <f>VLOOKUP(Tableau1[[#This Row],[Sous-catégorie]],Grille!B:C,2,FALSE)</f>
        <v>Neutre</v>
      </c>
      <c r="S33" s="15" t="str">
        <f>VLOOKUP(Tableau1[[#This Row],[Axes d''évaluation_1]],Grille!C:D,2,FALSE)</f>
        <v>Neutre</v>
      </c>
      <c r="T33" s="25">
        <f>IFERROR(IF(Tableau1[[#This Row],[Non Coté_1]]="OUI","Non côté",SUM(T29:T32)/Tableau1[[#This Row],[Critères d''évaluation_1]]),0.4)</f>
        <v>0.4</v>
      </c>
      <c r="U33" s="57" t="s">
        <v>213</v>
      </c>
      <c r="V33" s="15" t="str">
        <f>VLOOKUP(Tableau1[[#This Row],[Sous-catégorie]],Grille!B:F,4,FALSE)</f>
        <v>- Obligation biodiversités liées au terrain</v>
      </c>
      <c r="W33" s="15">
        <f>VLOOKUP(Tableau1[[#This Row],[Sous-catégorie]],Grille!B:G,5,FALSE)</f>
        <v>2</v>
      </c>
      <c r="X33" s="67">
        <f>IFERROR(IF(Tableau1[[#This Row],[Non Coté_6]]="OUI","Non côté",SUM(X29:X32)/Tableau1[[#This Row],[Critères d''évaluation_6]]),0.4)</f>
        <v>0</v>
      </c>
      <c r="Y33" s="68" t="s">
        <v>213</v>
      </c>
      <c r="Z33" s="85" t="str" cm="1">
        <f t="array" ref="Z3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34" spans="1:26" ht="71.25" hidden="1" outlineLevel="1">
      <c r="A34" s="27"/>
      <c r="B34" s="86"/>
      <c r="C34" s="23"/>
      <c r="D34" s="23"/>
      <c r="E34" s="24"/>
      <c r="F34" s="13"/>
      <c r="G34" s="13"/>
      <c r="H34" s="13"/>
      <c r="I34" s="13"/>
      <c r="J34" s="13"/>
      <c r="K34" s="13"/>
      <c r="L34" s="13"/>
      <c r="M34" s="13"/>
      <c r="N34" s="13"/>
      <c r="O34" s="13"/>
      <c r="P34" s="13"/>
      <c r="Q34" s="13"/>
      <c r="R34" s="35" t="str">
        <f ca="1">VLOOKUP(Q38,data!Q:V,3,FALSE)</f>
        <v>Artificialisation des sols (définition ZAN)_CONST</v>
      </c>
      <c r="S34" s="15" t="str">
        <f ca="1">VLOOKUP(Tableau1[[#This Row],[Axes d''évaluation_1]],Grille!C:D,2,FALSE)</f>
        <v>3 : renaturation/ diminution de la surface artificialisée
2 : aucune artificialisation nette
1 : artificialisation nette mais part de végétalisation
0 : artificialisation des sols</v>
      </c>
      <c r="T34" s="25"/>
      <c r="U34" s="57"/>
      <c r="V34" s="15" t="str">
        <f ca="1">VLOOKUP(Q38,data!Y:AD,3,FALSE)</f>
        <v>Artificialisation des sols (définition ZAN)_CONST</v>
      </c>
      <c r="W34" s="15" t="str">
        <f ca="1">VLOOKUP(Tableau1[[#This Row],[Axes d''évaluation biodiversité_6]],Grille!E:F,2,FALSE)</f>
        <v>3 : renaturation/ diminution de la surface artificialisée
2 : aucune artificialisation nette
-2: artificialisation des sols</v>
      </c>
      <c r="X34" s="67"/>
      <c r="Y34" s="68"/>
      <c r="Z34" s="28"/>
    </row>
    <row r="35" spans="1:26" ht="114" hidden="1" outlineLevel="1">
      <c r="A35" s="27"/>
      <c r="B35" s="86"/>
      <c r="C35" s="23"/>
      <c r="D35" s="23"/>
      <c r="E35" s="24"/>
      <c r="F35" s="13"/>
      <c r="G35" s="13"/>
      <c r="H35" s="13"/>
      <c r="I35" s="13"/>
      <c r="J35" s="13"/>
      <c r="K35" s="13"/>
      <c r="L35" s="13"/>
      <c r="M35" s="13"/>
      <c r="N35" s="13"/>
      <c r="O35" s="13"/>
      <c r="P35" s="13"/>
      <c r="Q35" s="13"/>
      <c r="R35" s="35" t="str">
        <f ca="1">VLOOKUP(Q38,data!Q:V,4,FALSE)</f>
        <v xml:space="preserve">Performance énergétique_CONST
</v>
      </c>
      <c r="S35" s="15" t="str">
        <f ca="1">VLOOKUP(Tableau1[[#This Row],[Axes d''évaluation_1]],Grille!C:D,2,FALSE)</f>
        <v>3 : meilleur résultat en l'état des possibilités techniques
2 : mieux que RE 2020
1 : RE 2020</v>
      </c>
      <c r="T35" s="25"/>
      <c r="U35" s="57"/>
      <c r="V35" s="15" t="str">
        <f ca="1">VLOOKUP(Q38,data!Y:AD,4,FALSE)</f>
        <v>Prise en compte de la biodiversité dans la construction du projet_CONST</v>
      </c>
      <c r="W3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35" s="67"/>
      <c r="Y35" s="68"/>
      <c r="Z35" s="28"/>
    </row>
    <row r="36" spans="1:26" ht="156.75" hidden="1" outlineLevel="1">
      <c r="A36" s="27"/>
      <c r="B36" s="86"/>
      <c r="C36" s="23"/>
      <c r="D36" s="23"/>
      <c r="E36" s="24"/>
      <c r="F36" s="13"/>
      <c r="G36" s="13"/>
      <c r="H36" s="13"/>
      <c r="I36" s="13"/>
      <c r="J36" s="13"/>
      <c r="K36" s="13"/>
      <c r="L36" s="13"/>
      <c r="M36" s="13"/>
      <c r="N36" s="13"/>
      <c r="O36" s="13"/>
      <c r="P36" s="13"/>
      <c r="Q36" s="13"/>
      <c r="R36" s="35" t="str">
        <f ca="1">VLOOKUP(Q38,data!Q:V,5,FALSE)</f>
        <v xml:space="preserve">Matériaux utilisés_CONST
</v>
      </c>
      <c r="S36" s="15" t="str">
        <f ca="1">VLOOKUP(Tableau1[[#This Row],[Axes d''évaluation_1]],Grille!C:D,2,FALSE)</f>
        <v>4 : Meilleur résultat en l'état des possibilités techniques
3 : Matériaux bio-sourcés issus du territoire CCLG 
2 : Matériaux bio-sourcés
1 : Matériaux bas carbone</v>
      </c>
      <c r="T36" s="25"/>
      <c r="U36" s="57"/>
      <c r="V36" s="15" t="str">
        <f ca="1">VLOOKUP(Q38,data!Y:AD,5,FALSE)</f>
        <v>Intégration de solutions de préservation et d'amélioration de la biodiversité (cumulatif)_CONST</v>
      </c>
      <c r="W3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36" s="67"/>
      <c r="Y36" s="68"/>
      <c r="Z36" s="28"/>
    </row>
    <row r="37" spans="1:26" ht="42.75" hidden="1" outlineLevel="1">
      <c r="A37" s="27"/>
      <c r="B37" s="86"/>
      <c r="C37" s="23"/>
      <c r="D37" s="23"/>
      <c r="E37" s="24"/>
      <c r="F37" s="13"/>
      <c r="G37" s="13"/>
      <c r="H37" s="13"/>
      <c r="I37" s="13"/>
      <c r="J37" s="13"/>
      <c r="K37" s="13"/>
      <c r="L37" s="13"/>
      <c r="M37" s="13"/>
      <c r="N37" s="13"/>
      <c r="O37" s="13"/>
      <c r="P37" s="13"/>
      <c r="Q37" s="13"/>
      <c r="R37" s="35" t="str">
        <f ca="1">VLOOKUP(Q38,data!Q:V,6,FALSE)</f>
        <v>Sobriété du projet (bonus)_CONST</v>
      </c>
      <c r="S37" s="15" t="str">
        <f ca="1">VLOOKUP(Tableau1[[#This Row],[Axes d''évaluation_1]],Grille!C:D,2,FALSE)</f>
        <v>1 : Répond à un besoin défini (périmètre, emplacement, ampleur, cible) 
1 : La réponse au besoin est celle ayant le moins de conséquences sur l'environnement</v>
      </c>
      <c r="T37" s="25"/>
      <c r="U37" s="57"/>
      <c r="V37" s="15" t="str">
        <f ca="1">VLOOKUP(Q38,data!Y:AD,6,FALSE)</f>
        <v>Labellisation du projet_CONST</v>
      </c>
      <c r="W37" s="15" t="str">
        <f ca="1">VLOOKUP(Tableau1[[#This Row],[Axes d''évaluation biodiversité_6]],Grille!E:F,2,FALSE)</f>
        <v xml:space="preserve"> 1 : Labellisation  Biodivercity</v>
      </c>
      <c r="X37" s="67"/>
      <c r="Y37" s="68"/>
      <c r="Z37" s="28"/>
    </row>
    <row r="38" spans="1:26" ht="85.5" collapsed="1">
      <c r="A38" s="27" t="s">
        <v>185</v>
      </c>
      <c r="B38" s="86"/>
      <c r="C38" s="23"/>
      <c r="D38" s="23" t="s">
        <v>86</v>
      </c>
      <c r="E38" s="13" t="s">
        <v>87</v>
      </c>
      <c r="F38" s="13" t="s">
        <v>88</v>
      </c>
      <c r="G38" s="13" t="s">
        <v>87</v>
      </c>
      <c r="H38" s="13">
        <v>50000</v>
      </c>
      <c r="I38" s="13">
        <v>50000</v>
      </c>
      <c r="J38" s="13">
        <v>50000</v>
      </c>
      <c r="K38" s="13">
        <v>50000</v>
      </c>
      <c r="L38" s="13">
        <v>50000</v>
      </c>
      <c r="M38" s="13">
        <v>50000</v>
      </c>
      <c r="N38" s="13">
        <v>50000</v>
      </c>
      <c r="O38" s="13">
        <v>50000</v>
      </c>
      <c r="P38" s="13" t="s">
        <v>10</v>
      </c>
      <c r="Q38" s="13" t="s">
        <v>105</v>
      </c>
      <c r="R38" s="35" t="str">
        <f>VLOOKUP(Tableau1[[#This Row],[Sous-catégorie]],Grille!B:C,2,FALSE)</f>
        <v>- artificialisation des sols
- performance énergétique
- matériaux utilisés
- sobriété du projet (bonus)</v>
      </c>
      <c r="S38" s="15">
        <f>VLOOKUP(Tableau1[[#This Row],[Axes d''évaluation_1]],Grille!C:D,2,FALSE)</f>
        <v>10</v>
      </c>
      <c r="T38" s="25">
        <f>IFERROR(IF(Tableau1[[#This Row],[Non Coté_1]]="OUI","Non côté",SUM(T34:T37)/Tableau1[[#This Row],[Critères d''évaluation_1]]),0.4)</f>
        <v>0</v>
      </c>
      <c r="U38" s="57" t="s">
        <v>213</v>
      </c>
      <c r="V38" s="15" t="str">
        <f>VLOOKUP(Tableau1[[#This Row],[Sous-catégorie]],Grille!B:F,4,FALSE)</f>
        <v>- artificialisation des sols
- prise en compte de la biodiversité dans la construction du projet
- intégration de solutions de préservation de la biodiversité
- labellisation du projet</v>
      </c>
      <c r="W38" s="15">
        <f>VLOOKUP(Tableau1[[#This Row],[Sous-catégorie]],Grille!B:G,5,FALSE)</f>
        <v>11</v>
      </c>
      <c r="X38" s="67">
        <f>IFERROR(IF(Tableau1[[#This Row],[Non Coté_6]]="OUI","Non côté",SUM(X34:X37)/Tableau1[[#This Row],[Critères d''évaluation_6]]),0.4)</f>
        <v>0</v>
      </c>
      <c r="Y38" s="68" t="s">
        <v>213</v>
      </c>
      <c r="Z38" s="85" t="str" cm="1">
        <f t="array" ref="Z3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39" spans="1:26" ht="156.75" hidden="1" outlineLevel="1">
      <c r="A39" s="70"/>
      <c r="B39" s="86"/>
      <c r="C39" s="23"/>
      <c r="D39" s="23"/>
      <c r="E39" s="24"/>
      <c r="F39" s="13"/>
      <c r="G39" s="13"/>
      <c r="H39" s="13"/>
      <c r="I39" s="13"/>
      <c r="J39" s="13"/>
      <c r="K39" s="13"/>
      <c r="L39" s="13"/>
      <c r="M39" s="13"/>
      <c r="N39" s="13"/>
      <c r="O39" s="13"/>
      <c r="P39" s="13"/>
      <c r="Q39" s="13"/>
      <c r="R39" s="35" t="e">
        <f ca="1">VLOOKUP(Q43,data!Q:V,3,FALSE)</f>
        <v>#REF!</v>
      </c>
      <c r="S39" s="15" t="e">
        <f ca="1">VLOOKUP(Tableau1[[#This Row],[Axes d''évaluation_1]],Grille!C:D,2,FALSE)</f>
        <v>#REF!</v>
      </c>
      <c r="T39" s="25"/>
      <c r="U39" s="57"/>
      <c r="V39" s="15" t="str">
        <f ca="1">VLOOKUP(Q43,data!Y:AD,3,FALSE)</f>
        <v>Obligations biodiversités liées au terrain_FONCA</v>
      </c>
      <c r="W3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39" s="67"/>
      <c r="Y39" s="68"/>
      <c r="Z39" s="28"/>
    </row>
    <row r="40" spans="1:26" ht="15.75" hidden="1" outlineLevel="1">
      <c r="A40" s="70"/>
      <c r="B40" s="86"/>
      <c r="C40" s="23"/>
      <c r="D40" s="23"/>
      <c r="E40" s="24"/>
      <c r="F40" s="13"/>
      <c r="G40" s="13"/>
      <c r="H40" s="13"/>
      <c r="I40" s="13"/>
      <c r="J40" s="13"/>
      <c r="K40" s="13"/>
      <c r="L40" s="13"/>
      <c r="M40" s="13"/>
      <c r="N40" s="13"/>
      <c r="O40" s="13"/>
      <c r="P40" s="13"/>
      <c r="Q40" s="13"/>
      <c r="R40" s="35">
        <f>VLOOKUP(Q43,data!Q:V,4,FALSE)</f>
        <v>0</v>
      </c>
      <c r="S40" s="15" t="e">
        <f>VLOOKUP(Tableau1[[#This Row],[Axes d''évaluation_1]],Grille!C:D,2,FALSE)</f>
        <v>#N/A</v>
      </c>
      <c r="T40" s="25"/>
      <c r="U40" s="57"/>
      <c r="V40" s="15">
        <f>VLOOKUP(Q43,data!Y:AD,4,FALSE)</f>
        <v>0</v>
      </c>
      <c r="W40" s="15" t="e">
        <f>VLOOKUP(Tableau1[[#This Row],[Axes d''évaluation biodiversité_6]],Grille!E:F,2,FALSE)</f>
        <v>#N/A</v>
      </c>
      <c r="X40" s="67"/>
      <c r="Y40" s="68"/>
      <c r="Z40" s="28"/>
    </row>
    <row r="41" spans="1:26" ht="15.75" hidden="1" outlineLevel="1">
      <c r="A41" s="70"/>
      <c r="B41" s="86"/>
      <c r="C41" s="23"/>
      <c r="D41" s="23"/>
      <c r="E41" s="24"/>
      <c r="F41" s="13"/>
      <c r="G41" s="13"/>
      <c r="H41" s="13"/>
      <c r="I41" s="13"/>
      <c r="J41" s="13"/>
      <c r="K41" s="13"/>
      <c r="L41" s="13"/>
      <c r="M41" s="13"/>
      <c r="N41" s="13"/>
      <c r="O41" s="13"/>
      <c r="P41" s="13"/>
      <c r="Q41" s="13"/>
      <c r="R41" s="35">
        <f>VLOOKUP(Q43,data!Q:V,5,FALSE)</f>
        <v>0</v>
      </c>
      <c r="S41" s="15" t="e">
        <f>VLOOKUP(Tableau1[[#This Row],[Axes d''évaluation_1]],Grille!C:D,2,FALSE)</f>
        <v>#N/A</v>
      </c>
      <c r="T41" s="25"/>
      <c r="U41" s="57"/>
      <c r="V41" s="15">
        <f>VLOOKUP(Q43,data!Y:AD,5,FALSE)</f>
        <v>0</v>
      </c>
      <c r="W41" s="15" t="e">
        <f>VLOOKUP(Tableau1[[#This Row],[Axes d''évaluation biodiversité_6]],Grille!E:F,2,FALSE)</f>
        <v>#N/A</v>
      </c>
      <c r="X41" s="67"/>
      <c r="Y41" s="68"/>
      <c r="Z41" s="28"/>
    </row>
    <row r="42" spans="1:26" ht="15.75" hidden="1" outlineLevel="1">
      <c r="A42" s="70"/>
      <c r="B42" s="86"/>
      <c r="C42" s="23"/>
      <c r="D42" s="23"/>
      <c r="E42" s="24"/>
      <c r="F42" s="13"/>
      <c r="G42" s="13"/>
      <c r="H42" s="13"/>
      <c r="I42" s="13"/>
      <c r="J42" s="13"/>
      <c r="K42" s="13"/>
      <c r="L42" s="13"/>
      <c r="M42" s="13"/>
      <c r="N42" s="13"/>
      <c r="O42" s="13"/>
      <c r="P42" s="13"/>
      <c r="Q42" s="13"/>
      <c r="R42" s="35">
        <f>VLOOKUP(Q43,data!Q:V,6,FALSE)</f>
        <v>0</v>
      </c>
      <c r="S42" s="15" t="e">
        <f>VLOOKUP(Tableau1[[#This Row],[Axes d''évaluation_1]],Grille!C:D,2,FALSE)</f>
        <v>#N/A</v>
      </c>
      <c r="T42" s="25"/>
      <c r="U42" s="57"/>
      <c r="V42" s="15">
        <f>VLOOKUP(Q43,data!Y:AD,6,FALSE)</f>
        <v>0</v>
      </c>
      <c r="W42" s="15" t="e">
        <f>VLOOKUP(Tableau1[[#This Row],[Axes d''évaluation biodiversité_6]],Grille!E:F,2,FALSE)</f>
        <v>#N/A</v>
      </c>
      <c r="X42" s="67"/>
      <c r="Y42" s="68"/>
      <c r="Z42" s="28"/>
    </row>
    <row r="43" spans="1:26" ht="15.75" collapsed="1">
      <c r="A43" s="78" t="s">
        <v>185</v>
      </c>
      <c r="B43" s="87"/>
      <c r="C43" s="71"/>
      <c r="D43" s="71" t="s">
        <v>86</v>
      </c>
      <c r="E43" s="72" t="s">
        <v>87</v>
      </c>
      <c r="F43" s="72" t="s">
        <v>88</v>
      </c>
      <c r="G43" s="72" t="s">
        <v>87</v>
      </c>
      <c r="H43" s="72">
        <v>50000</v>
      </c>
      <c r="I43" s="72">
        <v>50000</v>
      </c>
      <c r="J43" s="72">
        <v>50000</v>
      </c>
      <c r="K43" s="72">
        <v>50000</v>
      </c>
      <c r="L43" s="72">
        <v>50000</v>
      </c>
      <c r="M43" s="72">
        <v>50000</v>
      </c>
      <c r="N43" s="72">
        <v>50000</v>
      </c>
      <c r="O43" s="72">
        <v>50000</v>
      </c>
      <c r="P43" s="72" t="s">
        <v>65</v>
      </c>
      <c r="Q43" s="72" t="s">
        <v>67</v>
      </c>
      <c r="R43" s="47" t="str">
        <f>VLOOKUP(Tableau1[[#This Row],[Sous-catégorie]],Grille!B:C,2,FALSE)</f>
        <v>Neutre</v>
      </c>
      <c r="S43" s="73" t="str">
        <f>VLOOKUP(Tableau1[[#This Row],[Axes d''évaluation_1]],Grille!C:D,2,FALSE)</f>
        <v>Neutre</v>
      </c>
      <c r="T43" s="74">
        <f>IFERROR(IF(Tableau1[[#This Row],[Non Coté_1]]="OUI","Non côté",SUM(T39:T42)/Tableau1[[#This Row],[Critères d''évaluation_1]]),0.4)</f>
        <v>0.4</v>
      </c>
      <c r="U43" s="75" t="s">
        <v>213</v>
      </c>
      <c r="V43" s="73" t="str">
        <f>VLOOKUP(Tableau1[[#This Row],[Sous-catégorie]],Grille!B:F,4,FALSE)</f>
        <v>- Obligation biodiversités liées au terrain</v>
      </c>
      <c r="W43" s="73">
        <f>VLOOKUP(Tableau1[[#This Row],[Sous-catégorie]],Grille!B:G,5,FALSE)</f>
        <v>2</v>
      </c>
      <c r="X43" s="76">
        <f>IFERROR(IF(Tableau1[[#This Row],[Non Coté_6]]="OUI","Non côté",SUM(X39:X42)/Tableau1[[#This Row],[Critères d''évaluation_6]]),0.4)</f>
        <v>0</v>
      </c>
      <c r="Y43" s="77" t="s">
        <v>213</v>
      </c>
      <c r="Z43" s="85" t="str" cm="1">
        <f t="array" ref="Z4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44" spans="1:26" ht="71.25" hidden="1" outlineLevel="1">
      <c r="A44" s="27"/>
      <c r="B44" s="86"/>
      <c r="C44" s="23"/>
      <c r="D44" s="23"/>
      <c r="E44" s="24"/>
      <c r="F44" s="13"/>
      <c r="G44" s="13"/>
      <c r="H44" s="13"/>
      <c r="I44" s="13"/>
      <c r="J44" s="13"/>
      <c r="K44" s="13"/>
      <c r="L44" s="13"/>
      <c r="M44" s="13"/>
      <c r="N44" s="13"/>
      <c r="O44" s="13"/>
      <c r="P44" s="13"/>
      <c r="Q44" s="13"/>
      <c r="R44" s="35" t="str">
        <f ca="1">VLOOKUP(Q48,data!Q:V,3,FALSE)</f>
        <v>Artificialisation des sols (définition ZAN)_CONST</v>
      </c>
      <c r="S44" s="15" t="str">
        <f ca="1">VLOOKUP(Tableau1[[#This Row],[Axes d''évaluation_1]],Grille!C:D,2,FALSE)</f>
        <v>3 : renaturation/ diminution de la surface artificialisée
2 : aucune artificialisation nette
1 : artificialisation nette mais part de végétalisation
0 : artificialisation des sols</v>
      </c>
      <c r="T44" s="25"/>
      <c r="U44" s="57"/>
      <c r="V44" s="15" t="str">
        <f ca="1">VLOOKUP(Q48,data!Y:AD,3,FALSE)</f>
        <v>Artificialisation des sols (définition ZAN)_CONST</v>
      </c>
      <c r="W44" s="15" t="str">
        <f ca="1">VLOOKUP(Tableau1[[#This Row],[Axes d''évaluation biodiversité_6]],Grille!E:F,2,FALSE)</f>
        <v>3 : renaturation/ diminution de la surface artificialisée
2 : aucune artificialisation nette
-2: artificialisation des sols</v>
      </c>
      <c r="X44" s="67"/>
      <c r="Y44" s="68"/>
      <c r="Z44" s="28"/>
    </row>
    <row r="45" spans="1:26" ht="114" hidden="1" outlineLevel="1">
      <c r="A45" s="27"/>
      <c r="B45" s="86"/>
      <c r="C45" s="23"/>
      <c r="D45" s="23"/>
      <c r="E45" s="24"/>
      <c r="F45" s="13"/>
      <c r="G45" s="13"/>
      <c r="H45" s="13"/>
      <c r="I45" s="13"/>
      <c r="J45" s="13"/>
      <c r="K45" s="13"/>
      <c r="L45" s="13"/>
      <c r="M45" s="13"/>
      <c r="N45" s="13"/>
      <c r="O45" s="13"/>
      <c r="P45" s="13"/>
      <c r="Q45" s="13"/>
      <c r="R45" s="35" t="str">
        <f ca="1">VLOOKUP(Q48,data!Q:V,4,FALSE)</f>
        <v xml:space="preserve">Performance énergétique_CONST
</v>
      </c>
      <c r="S45" s="15" t="str">
        <f ca="1">VLOOKUP(Tableau1[[#This Row],[Axes d''évaluation_1]],Grille!C:D,2,FALSE)</f>
        <v>3 : meilleur résultat en l'état des possibilités techniques
2 : mieux que RE 2020
1 : RE 2020</v>
      </c>
      <c r="T45" s="25"/>
      <c r="U45" s="57"/>
      <c r="V45" s="15" t="str">
        <f ca="1">VLOOKUP(Q48,data!Y:AD,4,FALSE)</f>
        <v>Prise en compte de la biodiversité dans la construction du projet_CONST</v>
      </c>
      <c r="W4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45" s="67"/>
      <c r="Y45" s="68"/>
      <c r="Z45" s="28"/>
    </row>
    <row r="46" spans="1:26" ht="156.75" hidden="1" outlineLevel="1">
      <c r="A46" s="27"/>
      <c r="B46" s="86"/>
      <c r="C46" s="23"/>
      <c r="D46" s="23"/>
      <c r="E46" s="24"/>
      <c r="F46" s="13"/>
      <c r="G46" s="13"/>
      <c r="H46" s="13"/>
      <c r="I46" s="13"/>
      <c r="J46" s="13"/>
      <c r="K46" s="13"/>
      <c r="L46" s="13"/>
      <c r="M46" s="13"/>
      <c r="N46" s="13"/>
      <c r="O46" s="13"/>
      <c r="P46" s="13"/>
      <c r="Q46" s="13"/>
      <c r="R46" s="35" t="str">
        <f ca="1">VLOOKUP(Q48,data!Q:V,5,FALSE)</f>
        <v xml:space="preserve">Matériaux utilisés_CONST
</v>
      </c>
      <c r="S46" s="15" t="str">
        <f ca="1">VLOOKUP(Tableau1[[#This Row],[Axes d''évaluation_1]],Grille!C:D,2,FALSE)</f>
        <v>4 : Meilleur résultat en l'état des possibilités techniques
3 : Matériaux bio-sourcés issus du territoire CCLG 
2 : Matériaux bio-sourcés
1 : Matériaux bas carbone</v>
      </c>
      <c r="T46" s="25"/>
      <c r="U46" s="57"/>
      <c r="V46" s="15" t="str">
        <f ca="1">VLOOKUP(Q48,data!Y:AD,5,FALSE)</f>
        <v>Intégration de solutions de préservation et d'amélioration de la biodiversité (cumulatif)_CONST</v>
      </c>
      <c r="W4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46" s="67"/>
      <c r="Y46" s="68"/>
      <c r="Z46" s="28"/>
    </row>
    <row r="47" spans="1:26" ht="42.75" hidden="1" outlineLevel="1">
      <c r="A47" s="27"/>
      <c r="B47" s="86"/>
      <c r="C47" s="23"/>
      <c r="D47" s="23"/>
      <c r="E47" s="24"/>
      <c r="F47" s="13"/>
      <c r="G47" s="13"/>
      <c r="H47" s="13"/>
      <c r="I47" s="13"/>
      <c r="J47" s="13"/>
      <c r="K47" s="13"/>
      <c r="L47" s="13"/>
      <c r="M47" s="13"/>
      <c r="N47" s="13"/>
      <c r="O47" s="13"/>
      <c r="P47" s="13"/>
      <c r="Q47" s="13"/>
      <c r="R47" s="35" t="str">
        <f ca="1">VLOOKUP(Q48,data!Q:V,6,FALSE)</f>
        <v>Sobriété du projet (bonus)_CONST</v>
      </c>
      <c r="S47" s="15" t="str">
        <f ca="1">VLOOKUP(Tableau1[[#This Row],[Axes d''évaluation_1]],Grille!C:D,2,FALSE)</f>
        <v>1 : Répond à un besoin défini (périmètre, emplacement, ampleur, cible) 
1 : La réponse au besoin est celle ayant le moins de conséquences sur l'environnement</v>
      </c>
      <c r="T47" s="25"/>
      <c r="U47" s="57"/>
      <c r="V47" s="15" t="str">
        <f ca="1">VLOOKUP(Q48,data!Y:AD,6,FALSE)</f>
        <v>Labellisation du projet_CONST</v>
      </c>
      <c r="W47" s="15" t="str">
        <f ca="1">VLOOKUP(Tableau1[[#This Row],[Axes d''évaluation biodiversité_6]],Grille!E:F,2,FALSE)</f>
        <v xml:space="preserve"> 1 : Labellisation  Biodivercity</v>
      </c>
      <c r="X47" s="67"/>
      <c r="Y47" s="68"/>
      <c r="Z47" s="28"/>
    </row>
    <row r="48" spans="1:26" ht="85.5" collapsed="1">
      <c r="A48" s="27" t="s">
        <v>185</v>
      </c>
      <c r="B48" s="86"/>
      <c r="C48" s="23"/>
      <c r="D48" s="23" t="s">
        <v>86</v>
      </c>
      <c r="E48" s="13" t="s">
        <v>87</v>
      </c>
      <c r="F48" s="13" t="s">
        <v>88</v>
      </c>
      <c r="G48" s="13" t="s">
        <v>87</v>
      </c>
      <c r="H48" s="13">
        <v>50000</v>
      </c>
      <c r="I48" s="13">
        <v>50000</v>
      </c>
      <c r="J48" s="13">
        <v>50000</v>
      </c>
      <c r="K48" s="13">
        <v>50000</v>
      </c>
      <c r="L48" s="13">
        <v>50000</v>
      </c>
      <c r="M48" s="13">
        <v>50000</v>
      </c>
      <c r="N48" s="13">
        <v>50000</v>
      </c>
      <c r="O48" s="13">
        <v>50000</v>
      </c>
      <c r="P48" s="13" t="s">
        <v>10</v>
      </c>
      <c r="Q48" s="13" t="s">
        <v>105</v>
      </c>
      <c r="R48" s="35" t="str">
        <f>VLOOKUP(Tableau1[[#This Row],[Sous-catégorie]],Grille!B:C,2,FALSE)</f>
        <v>- artificialisation des sols
- performance énergétique
- matériaux utilisés
- sobriété du projet (bonus)</v>
      </c>
      <c r="S48" s="15">
        <f>VLOOKUP(Tableau1[[#This Row],[Axes d''évaluation_1]],Grille!C:D,2,FALSE)</f>
        <v>10</v>
      </c>
      <c r="T48" s="25">
        <f>IFERROR(IF(Tableau1[[#This Row],[Non Coté_1]]="OUI","Non côté",SUM(T44:T47)/Tableau1[[#This Row],[Critères d''évaluation_1]]),0.4)</f>
        <v>0</v>
      </c>
      <c r="U48" s="57" t="s">
        <v>213</v>
      </c>
      <c r="V48" s="15" t="str">
        <f>VLOOKUP(Tableau1[[#This Row],[Sous-catégorie]],Grille!B:F,4,FALSE)</f>
        <v>- artificialisation des sols
- prise en compte de la biodiversité dans la construction du projet
- intégration de solutions de préservation de la biodiversité
- labellisation du projet</v>
      </c>
      <c r="W48" s="15">
        <f>VLOOKUP(Tableau1[[#This Row],[Sous-catégorie]],Grille!B:G,5,FALSE)</f>
        <v>11</v>
      </c>
      <c r="X48" s="67">
        <f>IFERROR(IF(Tableau1[[#This Row],[Non Coté_6]]="OUI","Non côté",SUM(X44:X47)/Tableau1[[#This Row],[Critères d''évaluation_6]]),0.4)</f>
        <v>0</v>
      </c>
      <c r="Y48" s="68" t="s">
        <v>213</v>
      </c>
      <c r="Z48" s="85" t="str" cm="1">
        <f t="array" ref="Z4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49" spans="1:26" ht="156.75" hidden="1" outlineLevel="1">
      <c r="A49" s="70"/>
      <c r="B49" s="86"/>
      <c r="C49" s="23"/>
      <c r="D49" s="23"/>
      <c r="E49" s="24"/>
      <c r="F49" s="13"/>
      <c r="G49" s="13"/>
      <c r="H49" s="13"/>
      <c r="I49" s="13"/>
      <c r="J49" s="13"/>
      <c r="K49" s="13"/>
      <c r="L49" s="13"/>
      <c r="M49" s="13"/>
      <c r="N49" s="13"/>
      <c r="O49" s="13"/>
      <c r="P49" s="13"/>
      <c r="Q49" s="13"/>
      <c r="R49" s="35" t="e">
        <f ca="1">VLOOKUP(Q53,data!Q:V,3,FALSE)</f>
        <v>#REF!</v>
      </c>
      <c r="S49" s="15" t="e">
        <f ca="1">VLOOKUP(Tableau1[[#This Row],[Axes d''évaluation_1]],Grille!C:D,2,FALSE)</f>
        <v>#REF!</v>
      </c>
      <c r="T49" s="25"/>
      <c r="U49" s="57"/>
      <c r="V49" s="15" t="str">
        <f ca="1">VLOOKUP(Q53,data!Y:AD,3,FALSE)</f>
        <v>Obligations biodiversités liées au terrain_FONCA</v>
      </c>
      <c r="W4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49" s="67"/>
      <c r="Y49" s="68"/>
      <c r="Z49" s="28"/>
    </row>
    <row r="50" spans="1:26" ht="15.75" hidden="1" outlineLevel="1">
      <c r="A50" s="70"/>
      <c r="B50" s="86"/>
      <c r="C50" s="23"/>
      <c r="D50" s="23"/>
      <c r="E50" s="24"/>
      <c r="F50" s="13"/>
      <c r="G50" s="13"/>
      <c r="H50" s="13"/>
      <c r="I50" s="13"/>
      <c r="J50" s="13"/>
      <c r="K50" s="13"/>
      <c r="L50" s="13"/>
      <c r="M50" s="13"/>
      <c r="N50" s="13"/>
      <c r="O50" s="13"/>
      <c r="P50" s="13"/>
      <c r="Q50" s="13"/>
      <c r="R50" s="35">
        <f>VLOOKUP(Q53,data!Q:V,4,FALSE)</f>
        <v>0</v>
      </c>
      <c r="S50" s="15" t="e">
        <f>VLOOKUP(Tableau1[[#This Row],[Axes d''évaluation_1]],Grille!C:D,2,FALSE)</f>
        <v>#N/A</v>
      </c>
      <c r="T50" s="25"/>
      <c r="U50" s="57"/>
      <c r="V50" s="15">
        <f>VLOOKUP(Q53,data!Y:AD,4,FALSE)</f>
        <v>0</v>
      </c>
      <c r="W50" s="15" t="e">
        <f>VLOOKUP(Tableau1[[#This Row],[Axes d''évaluation biodiversité_6]],Grille!E:F,2,FALSE)</f>
        <v>#N/A</v>
      </c>
      <c r="X50" s="67"/>
      <c r="Y50" s="68"/>
      <c r="Z50" s="28"/>
    </row>
    <row r="51" spans="1:26" ht="15.75" hidden="1" outlineLevel="1">
      <c r="A51" s="70"/>
      <c r="B51" s="86"/>
      <c r="C51" s="23"/>
      <c r="D51" s="23"/>
      <c r="E51" s="24"/>
      <c r="F51" s="13"/>
      <c r="G51" s="13"/>
      <c r="H51" s="13"/>
      <c r="I51" s="13"/>
      <c r="J51" s="13"/>
      <c r="K51" s="13"/>
      <c r="L51" s="13"/>
      <c r="M51" s="13"/>
      <c r="N51" s="13"/>
      <c r="O51" s="13"/>
      <c r="P51" s="13"/>
      <c r="Q51" s="13"/>
      <c r="R51" s="35">
        <f>VLOOKUP(Q53,data!Q:V,5,FALSE)</f>
        <v>0</v>
      </c>
      <c r="S51" s="15" t="e">
        <f>VLOOKUP(Tableau1[[#This Row],[Axes d''évaluation_1]],Grille!C:D,2,FALSE)</f>
        <v>#N/A</v>
      </c>
      <c r="T51" s="25"/>
      <c r="U51" s="57"/>
      <c r="V51" s="15">
        <f>VLOOKUP(Q53,data!Y:AD,5,FALSE)</f>
        <v>0</v>
      </c>
      <c r="W51" s="15" t="e">
        <f>VLOOKUP(Tableau1[[#This Row],[Axes d''évaluation biodiversité_6]],Grille!E:F,2,FALSE)</f>
        <v>#N/A</v>
      </c>
      <c r="X51" s="67"/>
      <c r="Y51" s="68"/>
      <c r="Z51" s="28"/>
    </row>
    <row r="52" spans="1:26" ht="15.75" hidden="1" outlineLevel="1">
      <c r="A52" s="70"/>
      <c r="B52" s="86"/>
      <c r="C52" s="23"/>
      <c r="D52" s="23"/>
      <c r="E52" s="24"/>
      <c r="F52" s="13"/>
      <c r="G52" s="13"/>
      <c r="H52" s="13"/>
      <c r="I52" s="13"/>
      <c r="J52" s="13"/>
      <c r="K52" s="13"/>
      <c r="L52" s="13"/>
      <c r="M52" s="13"/>
      <c r="N52" s="13"/>
      <c r="O52" s="13"/>
      <c r="P52" s="13"/>
      <c r="Q52" s="13"/>
      <c r="R52" s="35">
        <f>VLOOKUP(Q53,data!Q:V,6,FALSE)</f>
        <v>0</v>
      </c>
      <c r="S52" s="15" t="e">
        <f>VLOOKUP(Tableau1[[#This Row],[Axes d''évaluation_1]],Grille!C:D,2,FALSE)</f>
        <v>#N/A</v>
      </c>
      <c r="T52" s="25"/>
      <c r="U52" s="57"/>
      <c r="V52" s="15">
        <f>VLOOKUP(Q53,data!Y:AD,6,FALSE)</f>
        <v>0</v>
      </c>
      <c r="W52" s="15" t="e">
        <f>VLOOKUP(Tableau1[[#This Row],[Axes d''évaluation biodiversité_6]],Grille!E:F,2,FALSE)</f>
        <v>#N/A</v>
      </c>
      <c r="X52" s="67"/>
      <c r="Y52" s="68"/>
      <c r="Z52" s="28"/>
    </row>
    <row r="53" spans="1:26" ht="15.75" collapsed="1">
      <c r="A53" s="70" t="s">
        <v>185</v>
      </c>
      <c r="B53" s="86"/>
      <c r="C53" s="23"/>
      <c r="D53" s="23" t="s">
        <v>86</v>
      </c>
      <c r="E53" s="13" t="s">
        <v>87</v>
      </c>
      <c r="F53" s="13" t="s">
        <v>88</v>
      </c>
      <c r="G53" s="13" t="s">
        <v>87</v>
      </c>
      <c r="H53" s="13">
        <v>50000</v>
      </c>
      <c r="I53" s="13">
        <v>50000</v>
      </c>
      <c r="J53" s="13">
        <v>50000</v>
      </c>
      <c r="K53" s="13">
        <v>50000</v>
      </c>
      <c r="L53" s="13">
        <v>50000</v>
      </c>
      <c r="M53" s="13">
        <v>50000</v>
      </c>
      <c r="N53" s="13">
        <v>50000</v>
      </c>
      <c r="O53" s="13">
        <v>50000</v>
      </c>
      <c r="P53" s="13" t="s">
        <v>65</v>
      </c>
      <c r="Q53" s="13" t="s">
        <v>67</v>
      </c>
      <c r="R53" s="35" t="str">
        <f>VLOOKUP(Tableau1[[#This Row],[Sous-catégorie]],Grille!B:C,2,FALSE)</f>
        <v>Neutre</v>
      </c>
      <c r="S53" s="15" t="str">
        <f>VLOOKUP(Tableau1[[#This Row],[Axes d''évaluation_1]],Grille!C:D,2,FALSE)</f>
        <v>Neutre</v>
      </c>
      <c r="T53" s="25">
        <f>IFERROR(IF(Tableau1[[#This Row],[Non Coté_1]]="OUI","Non côté",SUM(T49:T52)/Tableau1[[#This Row],[Critères d''évaluation_1]]),0.4)</f>
        <v>0.4</v>
      </c>
      <c r="U53" s="57" t="s">
        <v>213</v>
      </c>
      <c r="V53" s="15" t="str">
        <f>VLOOKUP(Tableau1[[#This Row],[Sous-catégorie]],Grille!B:F,4,FALSE)</f>
        <v>- Obligation biodiversités liées au terrain</v>
      </c>
      <c r="W53" s="15">
        <f>VLOOKUP(Tableau1[[#This Row],[Sous-catégorie]],Grille!B:G,5,FALSE)</f>
        <v>2</v>
      </c>
      <c r="X53" s="67">
        <f>IFERROR(IF(Tableau1[[#This Row],[Non Coté_6]]="OUI","Non côté",SUM(X49:X52)/Tableau1[[#This Row],[Critères d''évaluation_6]]),0.4)</f>
        <v>0</v>
      </c>
      <c r="Y53" s="68" t="s">
        <v>213</v>
      </c>
      <c r="Z53" s="85" t="str" cm="1">
        <f t="array" ref="Z5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54" spans="1:26" ht="71.25" hidden="1" outlineLevel="1">
      <c r="A54" s="27"/>
      <c r="B54" s="86"/>
      <c r="C54" s="23"/>
      <c r="D54" s="23"/>
      <c r="E54" s="24"/>
      <c r="F54" s="13"/>
      <c r="G54" s="13"/>
      <c r="H54" s="13"/>
      <c r="I54" s="13"/>
      <c r="J54" s="13"/>
      <c r="K54" s="13"/>
      <c r="L54" s="13"/>
      <c r="M54" s="13"/>
      <c r="N54" s="13"/>
      <c r="O54" s="13"/>
      <c r="P54" s="13"/>
      <c r="Q54" s="13"/>
      <c r="R54" s="35" t="str">
        <f ca="1">VLOOKUP(Q58,data!Q:V,3,FALSE)</f>
        <v>Artificialisation des sols (définition ZAN)_CONST</v>
      </c>
      <c r="S54" s="15" t="str">
        <f ca="1">VLOOKUP(Tableau1[[#This Row],[Axes d''évaluation_1]],Grille!C:D,2,FALSE)</f>
        <v>3 : renaturation/ diminution de la surface artificialisée
2 : aucune artificialisation nette
1 : artificialisation nette mais part de végétalisation
0 : artificialisation des sols</v>
      </c>
      <c r="T54" s="25"/>
      <c r="U54" s="57"/>
      <c r="V54" s="15" t="str">
        <f ca="1">VLOOKUP(Q58,data!Y:AD,3,FALSE)</f>
        <v>Artificialisation des sols (définition ZAN)_CONST</v>
      </c>
      <c r="W54" s="15" t="str">
        <f ca="1">VLOOKUP(Tableau1[[#This Row],[Axes d''évaluation biodiversité_6]],Grille!E:F,2,FALSE)</f>
        <v>3 : renaturation/ diminution de la surface artificialisée
2 : aucune artificialisation nette
-2: artificialisation des sols</v>
      </c>
      <c r="X54" s="67"/>
      <c r="Y54" s="68"/>
      <c r="Z54" s="28"/>
    </row>
    <row r="55" spans="1:26" ht="114" hidden="1" outlineLevel="1">
      <c r="A55" s="27"/>
      <c r="B55" s="86"/>
      <c r="C55" s="23"/>
      <c r="D55" s="23"/>
      <c r="E55" s="24"/>
      <c r="F55" s="13"/>
      <c r="G55" s="13"/>
      <c r="H55" s="13"/>
      <c r="I55" s="13"/>
      <c r="J55" s="13"/>
      <c r="K55" s="13"/>
      <c r="L55" s="13"/>
      <c r="M55" s="13"/>
      <c r="N55" s="13"/>
      <c r="O55" s="13"/>
      <c r="P55" s="13"/>
      <c r="Q55" s="13"/>
      <c r="R55" s="35" t="str">
        <f ca="1">VLOOKUP(Q58,data!Q:V,4,FALSE)</f>
        <v xml:space="preserve">Performance énergétique_CONST
</v>
      </c>
      <c r="S55" s="15" t="str">
        <f ca="1">VLOOKUP(Tableau1[[#This Row],[Axes d''évaluation_1]],Grille!C:D,2,FALSE)</f>
        <v>3 : meilleur résultat en l'état des possibilités techniques
2 : mieux que RE 2020
1 : RE 2020</v>
      </c>
      <c r="T55" s="25"/>
      <c r="U55" s="57"/>
      <c r="V55" s="15" t="str">
        <f ca="1">VLOOKUP(Q58,data!Y:AD,4,FALSE)</f>
        <v>Prise en compte de la biodiversité dans la construction du projet_CONST</v>
      </c>
      <c r="W5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55" s="67"/>
      <c r="Y55" s="68"/>
      <c r="Z55" s="28"/>
    </row>
    <row r="56" spans="1:26" ht="156.75" hidden="1" outlineLevel="1">
      <c r="A56" s="27"/>
      <c r="B56" s="86"/>
      <c r="C56" s="23"/>
      <c r="D56" s="23"/>
      <c r="E56" s="24"/>
      <c r="F56" s="13"/>
      <c r="G56" s="13"/>
      <c r="H56" s="13"/>
      <c r="I56" s="13"/>
      <c r="J56" s="13"/>
      <c r="K56" s="13"/>
      <c r="L56" s="13"/>
      <c r="M56" s="13"/>
      <c r="N56" s="13"/>
      <c r="O56" s="13"/>
      <c r="P56" s="13"/>
      <c r="Q56" s="13"/>
      <c r="R56" s="35" t="str">
        <f ca="1">VLOOKUP(Q58,data!Q:V,5,FALSE)</f>
        <v xml:space="preserve">Matériaux utilisés_CONST
</v>
      </c>
      <c r="S56" s="15" t="str">
        <f ca="1">VLOOKUP(Tableau1[[#This Row],[Axes d''évaluation_1]],Grille!C:D,2,FALSE)</f>
        <v>4 : Meilleur résultat en l'état des possibilités techniques
3 : Matériaux bio-sourcés issus du territoire CCLG 
2 : Matériaux bio-sourcés
1 : Matériaux bas carbone</v>
      </c>
      <c r="T56" s="25"/>
      <c r="U56" s="57"/>
      <c r="V56" s="15" t="str">
        <f ca="1">VLOOKUP(Q58,data!Y:AD,5,FALSE)</f>
        <v>Intégration de solutions de préservation et d'amélioration de la biodiversité (cumulatif)_CONST</v>
      </c>
      <c r="W5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56" s="67"/>
      <c r="Y56" s="68"/>
      <c r="Z56" s="28"/>
    </row>
    <row r="57" spans="1:26" ht="42.75" hidden="1" outlineLevel="1">
      <c r="A57" s="27"/>
      <c r="B57" s="86"/>
      <c r="C57" s="23"/>
      <c r="D57" s="23"/>
      <c r="E57" s="24"/>
      <c r="F57" s="13"/>
      <c r="G57" s="13"/>
      <c r="H57" s="13"/>
      <c r="I57" s="13"/>
      <c r="J57" s="13"/>
      <c r="K57" s="13"/>
      <c r="L57" s="13"/>
      <c r="M57" s="13"/>
      <c r="N57" s="13"/>
      <c r="O57" s="13"/>
      <c r="P57" s="13"/>
      <c r="Q57" s="13"/>
      <c r="R57" s="35" t="str">
        <f ca="1">VLOOKUP(Q58,data!Q:V,6,FALSE)</f>
        <v>Sobriété du projet (bonus)_CONST</v>
      </c>
      <c r="S57" s="15" t="str">
        <f ca="1">VLOOKUP(Tableau1[[#This Row],[Axes d''évaluation_1]],Grille!C:D,2,FALSE)</f>
        <v>1 : Répond à un besoin défini (périmètre, emplacement, ampleur, cible) 
1 : La réponse au besoin est celle ayant le moins de conséquences sur l'environnement</v>
      </c>
      <c r="T57" s="25"/>
      <c r="U57" s="57"/>
      <c r="V57" s="15" t="str">
        <f ca="1">VLOOKUP(Q58,data!Y:AD,6,FALSE)</f>
        <v>Labellisation du projet_CONST</v>
      </c>
      <c r="W57" s="15" t="str">
        <f ca="1">VLOOKUP(Tableau1[[#This Row],[Axes d''évaluation biodiversité_6]],Grille!E:F,2,FALSE)</f>
        <v xml:space="preserve"> 1 : Labellisation  Biodivercity</v>
      </c>
      <c r="X57" s="67"/>
      <c r="Y57" s="68"/>
      <c r="Z57" s="28"/>
    </row>
    <row r="58" spans="1:26" ht="85.5" collapsed="1">
      <c r="A58" s="27" t="s">
        <v>185</v>
      </c>
      <c r="B58" s="86"/>
      <c r="C58" s="23"/>
      <c r="D58" s="23" t="s">
        <v>86</v>
      </c>
      <c r="E58" s="13" t="s">
        <v>87</v>
      </c>
      <c r="F58" s="13" t="s">
        <v>88</v>
      </c>
      <c r="G58" s="13" t="s">
        <v>87</v>
      </c>
      <c r="H58" s="13">
        <v>50000</v>
      </c>
      <c r="I58" s="13">
        <v>50000</v>
      </c>
      <c r="J58" s="13">
        <v>50000</v>
      </c>
      <c r="K58" s="13">
        <v>50000</v>
      </c>
      <c r="L58" s="13">
        <v>50000</v>
      </c>
      <c r="M58" s="13">
        <v>50000</v>
      </c>
      <c r="N58" s="13">
        <v>50000</v>
      </c>
      <c r="O58" s="13">
        <v>50000</v>
      </c>
      <c r="P58" s="13" t="s">
        <v>10</v>
      </c>
      <c r="Q58" s="13" t="s">
        <v>105</v>
      </c>
      <c r="R58" s="35" t="str">
        <f>VLOOKUP(Tableau1[[#This Row],[Sous-catégorie]],Grille!B:C,2,FALSE)</f>
        <v>- artificialisation des sols
- performance énergétique
- matériaux utilisés
- sobriété du projet (bonus)</v>
      </c>
      <c r="S58" s="15">
        <f>VLOOKUP(Tableau1[[#This Row],[Axes d''évaluation_1]],Grille!C:D,2,FALSE)</f>
        <v>10</v>
      </c>
      <c r="T58" s="25">
        <f>IFERROR(IF(Tableau1[[#This Row],[Non Coté_1]]="OUI","Non côté",SUM(T54:T57)/Tableau1[[#This Row],[Critères d''évaluation_1]]),0.4)</f>
        <v>0</v>
      </c>
      <c r="U58" s="57" t="s">
        <v>213</v>
      </c>
      <c r="V58" s="15" t="str">
        <f>VLOOKUP(Tableau1[[#This Row],[Sous-catégorie]],Grille!B:F,4,FALSE)</f>
        <v>- artificialisation des sols
- prise en compte de la biodiversité dans la construction du projet
- intégration de solutions de préservation de la biodiversité
- labellisation du projet</v>
      </c>
      <c r="W58" s="15">
        <f>VLOOKUP(Tableau1[[#This Row],[Sous-catégorie]],Grille!B:G,5,FALSE)</f>
        <v>11</v>
      </c>
      <c r="X58" s="67">
        <f>IFERROR(IF(Tableau1[[#This Row],[Non Coté_6]]="OUI","Non côté",SUM(X54:X57)/Tableau1[[#This Row],[Critères d''évaluation_6]]),0.4)</f>
        <v>0</v>
      </c>
      <c r="Y58" s="68" t="s">
        <v>213</v>
      </c>
      <c r="Z58" s="85" t="str" cm="1">
        <f t="array" ref="Z5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59" spans="1:26" ht="156.75" hidden="1" outlineLevel="1">
      <c r="A59" s="70"/>
      <c r="B59" s="86"/>
      <c r="C59" s="23"/>
      <c r="D59" s="23"/>
      <c r="E59" s="24"/>
      <c r="F59" s="13"/>
      <c r="G59" s="13"/>
      <c r="H59" s="13"/>
      <c r="I59" s="13"/>
      <c r="J59" s="13"/>
      <c r="K59" s="13"/>
      <c r="L59" s="13"/>
      <c r="M59" s="13"/>
      <c r="N59" s="13"/>
      <c r="O59" s="13"/>
      <c r="P59" s="13"/>
      <c r="Q59" s="13"/>
      <c r="R59" s="35" t="e">
        <f ca="1">VLOOKUP(Q63,data!Q:V,3,FALSE)</f>
        <v>#REF!</v>
      </c>
      <c r="S59" s="15" t="e">
        <f ca="1">VLOOKUP(Tableau1[[#This Row],[Axes d''évaluation_1]],Grille!C:D,2,FALSE)</f>
        <v>#REF!</v>
      </c>
      <c r="T59" s="25"/>
      <c r="U59" s="57"/>
      <c r="V59" s="15" t="str">
        <f ca="1">VLOOKUP(Q63,data!Y:AD,3,FALSE)</f>
        <v>Obligations biodiversités liées au terrain_FONCA</v>
      </c>
      <c r="W5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59" s="67"/>
      <c r="Y59" s="68"/>
      <c r="Z59" s="28"/>
    </row>
    <row r="60" spans="1:26" ht="15.75" hidden="1" outlineLevel="1">
      <c r="A60" s="70"/>
      <c r="B60" s="86"/>
      <c r="C60" s="23"/>
      <c r="D60" s="23"/>
      <c r="E60" s="24"/>
      <c r="F60" s="13"/>
      <c r="G60" s="13"/>
      <c r="H60" s="13"/>
      <c r="I60" s="13"/>
      <c r="J60" s="13"/>
      <c r="K60" s="13"/>
      <c r="L60" s="13"/>
      <c r="M60" s="13"/>
      <c r="N60" s="13"/>
      <c r="O60" s="13"/>
      <c r="P60" s="13"/>
      <c r="Q60" s="13"/>
      <c r="R60" s="35">
        <f>VLOOKUP(Q63,data!Q:V,4,FALSE)</f>
        <v>0</v>
      </c>
      <c r="S60" s="15" t="e">
        <f>VLOOKUP(Tableau1[[#This Row],[Axes d''évaluation_1]],Grille!C:D,2,FALSE)</f>
        <v>#N/A</v>
      </c>
      <c r="T60" s="25"/>
      <c r="U60" s="57"/>
      <c r="V60" s="15">
        <f>VLOOKUP(Q63,data!Y:AD,4,FALSE)</f>
        <v>0</v>
      </c>
      <c r="W60" s="15" t="e">
        <f>VLOOKUP(Tableau1[[#This Row],[Axes d''évaluation biodiversité_6]],Grille!E:F,2,FALSE)</f>
        <v>#N/A</v>
      </c>
      <c r="X60" s="67"/>
      <c r="Y60" s="68"/>
      <c r="Z60" s="28"/>
    </row>
    <row r="61" spans="1:26" ht="15.75" hidden="1" outlineLevel="1">
      <c r="A61" s="70"/>
      <c r="B61" s="86"/>
      <c r="C61" s="23"/>
      <c r="D61" s="23"/>
      <c r="E61" s="24"/>
      <c r="F61" s="13"/>
      <c r="G61" s="13"/>
      <c r="H61" s="13"/>
      <c r="I61" s="13"/>
      <c r="J61" s="13"/>
      <c r="K61" s="13"/>
      <c r="L61" s="13"/>
      <c r="M61" s="13"/>
      <c r="N61" s="13"/>
      <c r="O61" s="13"/>
      <c r="P61" s="13"/>
      <c r="Q61" s="13"/>
      <c r="R61" s="35">
        <f>VLOOKUP(Q63,data!Q:V,5,FALSE)</f>
        <v>0</v>
      </c>
      <c r="S61" s="15" t="e">
        <f>VLOOKUP(Tableau1[[#This Row],[Axes d''évaluation_1]],Grille!C:D,2,FALSE)</f>
        <v>#N/A</v>
      </c>
      <c r="T61" s="25"/>
      <c r="U61" s="57"/>
      <c r="V61" s="15">
        <f>VLOOKUP(Q63,data!Y:AD,5,FALSE)</f>
        <v>0</v>
      </c>
      <c r="W61" s="15" t="e">
        <f>VLOOKUP(Tableau1[[#This Row],[Axes d''évaluation biodiversité_6]],Grille!E:F,2,FALSE)</f>
        <v>#N/A</v>
      </c>
      <c r="X61" s="67"/>
      <c r="Y61" s="68"/>
      <c r="Z61" s="28"/>
    </row>
    <row r="62" spans="1:26" ht="15.75" hidden="1" outlineLevel="1">
      <c r="A62" s="70"/>
      <c r="B62" s="86"/>
      <c r="C62" s="23"/>
      <c r="D62" s="23"/>
      <c r="E62" s="24"/>
      <c r="F62" s="13"/>
      <c r="G62" s="13"/>
      <c r="H62" s="13"/>
      <c r="I62" s="13"/>
      <c r="J62" s="13"/>
      <c r="K62" s="13"/>
      <c r="L62" s="13"/>
      <c r="M62" s="13"/>
      <c r="N62" s="13"/>
      <c r="O62" s="13"/>
      <c r="P62" s="13"/>
      <c r="Q62" s="13"/>
      <c r="R62" s="35">
        <f>VLOOKUP(Q63,data!Q:V,6,FALSE)</f>
        <v>0</v>
      </c>
      <c r="S62" s="15" t="e">
        <f>VLOOKUP(Tableau1[[#This Row],[Axes d''évaluation_1]],Grille!C:D,2,FALSE)</f>
        <v>#N/A</v>
      </c>
      <c r="T62" s="25"/>
      <c r="U62" s="57"/>
      <c r="V62" s="15">
        <f>VLOOKUP(Q63,data!Y:AD,6,FALSE)</f>
        <v>0</v>
      </c>
      <c r="W62" s="15" t="e">
        <f>VLOOKUP(Tableau1[[#This Row],[Axes d''évaluation biodiversité_6]],Grille!E:F,2,FALSE)</f>
        <v>#N/A</v>
      </c>
      <c r="X62" s="67"/>
      <c r="Y62" s="68"/>
      <c r="Z62" s="28"/>
    </row>
    <row r="63" spans="1:26" ht="15.75" collapsed="1">
      <c r="A63" s="70" t="s">
        <v>185</v>
      </c>
      <c r="B63" s="86"/>
      <c r="C63" s="23"/>
      <c r="D63" s="23" t="s">
        <v>86</v>
      </c>
      <c r="E63" s="13" t="s">
        <v>87</v>
      </c>
      <c r="F63" s="13" t="s">
        <v>88</v>
      </c>
      <c r="G63" s="13" t="s">
        <v>87</v>
      </c>
      <c r="H63" s="13">
        <v>50000</v>
      </c>
      <c r="I63" s="13">
        <v>50000</v>
      </c>
      <c r="J63" s="13">
        <v>50000</v>
      </c>
      <c r="K63" s="13">
        <v>50000</v>
      </c>
      <c r="L63" s="13">
        <v>50000</v>
      </c>
      <c r="M63" s="13">
        <v>50000</v>
      </c>
      <c r="N63" s="13">
        <v>50000</v>
      </c>
      <c r="O63" s="13">
        <v>50000</v>
      </c>
      <c r="P63" s="13" t="s">
        <v>65</v>
      </c>
      <c r="Q63" s="13" t="s">
        <v>67</v>
      </c>
      <c r="R63" s="35" t="str">
        <f>VLOOKUP(Tableau1[[#This Row],[Sous-catégorie]],Grille!B:C,2,FALSE)</f>
        <v>Neutre</v>
      </c>
      <c r="S63" s="15" t="str">
        <f>VLOOKUP(Tableau1[[#This Row],[Axes d''évaluation_1]],Grille!C:D,2,FALSE)</f>
        <v>Neutre</v>
      </c>
      <c r="T63" s="25">
        <f>IFERROR(IF(Tableau1[[#This Row],[Non Coté_1]]="OUI","Non côté",SUM(T59:T62)/Tableau1[[#This Row],[Critères d''évaluation_1]]),0.4)</f>
        <v>0.4</v>
      </c>
      <c r="U63" s="57" t="s">
        <v>213</v>
      </c>
      <c r="V63" s="15" t="str">
        <f>VLOOKUP(Tableau1[[#This Row],[Sous-catégorie]],Grille!B:F,4,FALSE)</f>
        <v>- Obligation biodiversités liées au terrain</v>
      </c>
      <c r="W63" s="15">
        <f>VLOOKUP(Tableau1[[#This Row],[Sous-catégorie]],Grille!B:G,5,FALSE)</f>
        <v>2</v>
      </c>
      <c r="X63" s="67">
        <f>IFERROR(IF(Tableau1[[#This Row],[Non Coté_6]]="OUI","Non côté",SUM(X59:X62)/Tableau1[[#This Row],[Critères d''évaluation_6]]),0.4)</f>
        <v>0</v>
      </c>
      <c r="Y63" s="68" t="s">
        <v>213</v>
      </c>
      <c r="Z63" s="85" t="str" cm="1">
        <f t="array" ref="Z6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64" spans="1:26" ht="71.25" hidden="1" outlineLevel="1">
      <c r="A64" s="70"/>
      <c r="B64" s="86"/>
      <c r="C64" s="23"/>
      <c r="D64" s="23"/>
      <c r="E64" s="24"/>
      <c r="F64" s="13"/>
      <c r="G64" s="13"/>
      <c r="H64" s="13"/>
      <c r="I64" s="13"/>
      <c r="J64" s="13"/>
      <c r="K64" s="13"/>
      <c r="L64" s="13"/>
      <c r="M64" s="13"/>
      <c r="N64" s="13"/>
      <c r="O64" s="13"/>
      <c r="P64" s="13"/>
      <c r="Q64" s="13"/>
      <c r="R64" s="35" t="str">
        <f ca="1">VLOOKUP(Q68,data!Q:V,3,FALSE)</f>
        <v>Artificialisation des sols (définition ZAN)_CONST</v>
      </c>
      <c r="S64" s="15" t="str">
        <f ca="1">VLOOKUP(Tableau1[[#This Row],[Axes d''évaluation_1]],Grille!C:D,2,FALSE)</f>
        <v>3 : renaturation/ diminution de la surface artificialisée
2 : aucune artificialisation nette
1 : artificialisation nette mais part de végétalisation
0 : artificialisation des sols</v>
      </c>
      <c r="T64" s="25"/>
      <c r="U64" s="57"/>
      <c r="V64" s="15" t="str">
        <f ca="1">VLOOKUP(Q68,data!Y:AD,3,FALSE)</f>
        <v>Artificialisation des sols (définition ZAN)_CONST</v>
      </c>
      <c r="W64" s="15" t="str">
        <f ca="1">VLOOKUP(Tableau1[[#This Row],[Axes d''évaluation biodiversité_6]],Grille!E:F,2,FALSE)</f>
        <v>3 : renaturation/ diminution de la surface artificialisée
2 : aucune artificialisation nette
-2: artificialisation des sols</v>
      </c>
      <c r="X64" s="67"/>
      <c r="Y64" s="68"/>
      <c r="Z64" s="28"/>
    </row>
    <row r="65" spans="1:26" ht="114" hidden="1" outlineLevel="1">
      <c r="A65" s="70"/>
      <c r="B65" s="86"/>
      <c r="C65" s="23"/>
      <c r="D65" s="23"/>
      <c r="E65" s="24"/>
      <c r="F65" s="13"/>
      <c r="G65" s="13"/>
      <c r="H65" s="13"/>
      <c r="I65" s="13"/>
      <c r="J65" s="13"/>
      <c r="K65" s="13"/>
      <c r="L65" s="13"/>
      <c r="M65" s="13"/>
      <c r="N65" s="13"/>
      <c r="O65" s="13"/>
      <c r="P65" s="13"/>
      <c r="Q65" s="13"/>
      <c r="R65" s="35" t="str">
        <f ca="1">VLOOKUP(Q68,data!Q:V,4,FALSE)</f>
        <v xml:space="preserve">Performance énergétique_CONST
</v>
      </c>
      <c r="S65" s="15" t="str">
        <f ca="1">VLOOKUP(Tableau1[[#This Row],[Axes d''évaluation_1]],Grille!C:D,2,FALSE)</f>
        <v>3 : meilleur résultat en l'état des possibilités techniques
2 : mieux que RE 2020
1 : RE 2020</v>
      </c>
      <c r="T65" s="25"/>
      <c r="U65" s="57"/>
      <c r="V65" s="15" t="str">
        <f ca="1">VLOOKUP(Q68,data!Y:AD,4,FALSE)</f>
        <v>Prise en compte de la biodiversité dans la construction du projet_CONST</v>
      </c>
      <c r="W6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65" s="67"/>
      <c r="Y65" s="68"/>
      <c r="Z65" s="28"/>
    </row>
    <row r="66" spans="1:26" ht="156.75" hidden="1" outlineLevel="1">
      <c r="A66" s="70"/>
      <c r="B66" s="86"/>
      <c r="C66" s="23"/>
      <c r="D66" s="23"/>
      <c r="E66" s="24"/>
      <c r="F66" s="13"/>
      <c r="G66" s="13"/>
      <c r="H66" s="13"/>
      <c r="I66" s="13"/>
      <c r="J66" s="13"/>
      <c r="K66" s="13"/>
      <c r="L66" s="13"/>
      <c r="M66" s="13"/>
      <c r="N66" s="13"/>
      <c r="O66" s="13"/>
      <c r="P66" s="13"/>
      <c r="Q66" s="13"/>
      <c r="R66" s="35" t="str">
        <f ca="1">VLOOKUP(Q68,data!Q:V,5,FALSE)</f>
        <v xml:space="preserve">Matériaux utilisés_CONST
</v>
      </c>
      <c r="S66" s="15" t="str">
        <f ca="1">VLOOKUP(Tableau1[[#This Row],[Axes d''évaluation_1]],Grille!C:D,2,FALSE)</f>
        <v>4 : Meilleur résultat en l'état des possibilités techniques
3 : Matériaux bio-sourcés issus du territoire CCLG 
2 : Matériaux bio-sourcés
1 : Matériaux bas carbone</v>
      </c>
      <c r="T66" s="25"/>
      <c r="U66" s="57"/>
      <c r="V66" s="15" t="str">
        <f ca="1">VLOOKUP(Q68,data!Y:AD,5,FALSE)</f>
        <v>Intégration de solutions de préservation et d'amélioration de la biodiversité (cumulatif)_CONST</v>
      </c>
      <c r="W6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66" s="67"/>
      <c r="Y66" s="68"/>
      <c r="Z66" s="28"/>
    </row>
    <row r="67" spans="1:26" ht="42.75" hidden="1" outlineLevel="1">
      <c r="A67" s="70"/>
      <c r="B67" s="86"/>
      <c r="C67" s="23"/>
      <c r="D67" s="23"/>
      <c r="E67" s="24"/>
      <c r="F67" s="13"/>
      <c r="G67" s="13"/>
      <c r="H67" s="13"/>
      <c r="I67" s="13"/>
      <c r="J67" s="13"/>
      <c r="K67" s="13"/>
      <c r="L67" s="13"/>
      <c r="M67" s="13"/>
      <c r="N67" s="13"/>
      <c r="O67" s="13"/>
      <c r="P67" s="13"/>
      <c r="Q67" s="13"/>
      <c r="R67" s="35" t="str">
        <f ca="1">VLOOKUP(Q68,data!Q:V,6,FALSE)</f>
        <v>Sobriété du projet (bonus)_CONST</v>
      </c>
      <c r="S67" s="15" t="str">
        <f ca="1">VLOOKUP(Tableau1[[#This Row],[Axes d''évaluation_1]],Grille!C:D,2,FALSE)</f>
        <v>1 : Répond à un besoin défini (périmètre, emplacement, ampleur, cible) 
1 : La réponse au besoin est celle ayant le moins de conséquences sur l'environnement</v>
      </c>
      <c r="T67" s="25"/>
      <c r="U67" s="57"/>
      <c r="V67" s="15" t="str">
        <f ca="1">VLOOKUP(Q68,data!Y:AD,6,FALSE)</f>
        <v>Labellisation du projet_CONST</v>
      </c>
      <c r="W67" s="15" t="str">
        <f ca="1">VLOOKUP(Tableau1[[#This Row],[Axes d''évaluation biodiversité_6]],Grille!E:F,2,FALSE)</f>
        <v xml:space="preserve"> 1 : Labellisation  Biodivercity</v>
      </c>
      <c r="X67" s="67"/>
      <c r="Y67" s="68"/>
      <c r="Z67" s="28"/>
    </row>
    <row r="68" spans="1:26" ht="85.5" collapsed="1">
      <c r="A68" s="27" t="s">
        <v>185</v>
      </c>
      <c r="B68" s="86"/>
      <c r="C68" s="23"/>
      <c r="D68" s="23" t="s">
        <v>86</v>
      </c>
      <c r="E68" s="13" t="s">
        <v>87</v>
      </c>
      <c r="F68" s="13" t="s">
        <v>88</v>
      </c>
      <c r="G68" s="13" t="s">
        <v>87</v>
      </c>
      <c r="H68" s="13">
        <v>50000</v>
      </c>
      <c r="I68" s="13">
        <v>50000</v>
      </c>
      <c r="J68" s="13">
        <v>50000</v>
      </c>
      <c r="K68" s="13">
        <v>50000</v>
      </c>
      <c r="L68" s="13">
        <v>50000</v>
      </c>
      <c r="M68" s="13">
        <v>50000</v>
      </c>
      <c r="N68" s="13">
        <v>50000</v>
      </c>
      <c r="O68" s="13">
        <v>50000</v>
      </c>
      <c r="P68" s="13" t="s">
        <v>10</v>
      </c>
      <c r="Q68" s="13" t="s">
        <v>105</v>
      </c>
      <c r="R68" s="35" t="str">
        <f>VLOOKUP(Tableau1[[#This Row],[Sous-catégorie]],Grille!B:C,2,FALSE)</f>
        <v>- artificialisation des sols
- performance énergétique
- matériaux utilisés
- sobriété du projet (bonus)</v>
      </c>
      <c r="S68" s="15">
        <f>VLOOKUP(Tableau1[[#This Row],[Axes d''évaluation_1]],Grille!C:D,2,FALSE)</f>
        <v>10</v>
      </c>
      <c r="T68" s="25">
        <f>IFERROR(IF(Tableau1[[#This Row],[Non Coté_1]]="OUI","Non côté",SUM(T64:T67)/Tableau1[[#This Row],[Critères d''évaluation_1]]),0.4)</f>
        <v>0</v>
      </c>
      <c r="U68" s="57" t="s">
        <v>213</v>
      </c>
      <c r="V68" s="15" t="str">
        <f>VLOOKUP(Tableau1[[#This Row],[Sous-catégorie]],Grille!B:F,4,FALSE)</f>
        <v>- artificialisation des sols
- prise en compte de la biodiversité dans la construction du projet
- intégration de solutions de préservation de la biodiversité
- labellisation du projet</v>
      </c>
      <c r="W68" s="15">
        <f>VLOOKUP(Tableau1[[#This Row],[Sous-catégorie]],Grille!B:G,5,FALSE)</f>
        <v>11</v>
      </c>
      <c r="X68" s="67">
        <f>IFERROR(IF(Tableau1[[#This Row],[Non Coté_6]]="OUI","Non côté",SUM(X64:X67)/Tableau1[[#This Row],[Critères d''évaluation_6]]),0.4)</f>
        <v>0</v>
      </c>
      <c r="Y68" s="68" t="s">
        <v>213</v>
      </c>
      <c r="Z68" s="85" t="str" cm="1">
        <f t="array" ref="Z6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69" spans="1:26" ht="156.75" hidden="1" outlineLevel="1">
      <c r="A69" s="70"/>
      <c r="B69" s="86"/>
      <c r="C69" s="23"/>
      <c r="D69" s="23"/>
      <c r="E69" s="24"/>
      <c r="F69" s="13"/>
      <c r="G69" s="13"/>
      <c r="H69" s="13"/>
      <c r="I69" s="13"/>
      <c r="J69" s="13"/>
      <c r="K69" s="13"/>
      <c r="L69" s="13"/>
      <c r="M69" s="13"/>
      <c r="N69" s="13"/>
      <c r="O69" s="13"/>
      <c r="P69" s="13"/>
      <c r="Q69" s="13"/>
      <c r="R69" s="35" t="e">
        <f ca="1">VLOOKUP(Q73,data!Q:V,3,FALSE)</f>
        <v>#REF!</v>
      </c>
      <c r="S69" s="15" t="e">
        <f ca="1">VLOOKUP(Tableau1[[#This Row],[Axes d''évaluation_1]],Grille!C:D,2,FALSE)</f>
        <v>#REF!</v>
      </c>
      <c r="T69" s="25"/>
      <c r="U69" s="57"/>
      <c r="V69" s="15" t="str">
        <f ca="1">VLOOKUP(Q73,data!Y:AD,3,FALSE)</f>
        <v>Obligations biodiversités liées au terrain_FONCA</v>
      </c>
      <c r="W6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69" s="67"/>
      <c r="Y69" s="68"/>
      <c r="Z69" s="28"/>
    </row>
    <row r="70" spans="1:26" ht="15.75" hidden="1" outlineLevel="1">
      <c r="A70" s="70"/>
      <c r="B70" s="86"/>
      <c r="C70" s="23"/>
      <c r="D70" s="23"/>
      <c r="E70" s="24"/>
      <c r="F70" s="13"/>
      <c r="G70" s="13"/>
      <c r="H70" s="13"/>
      <c r="I70" s="13"/>
      <c r="J70" s="13"/>
      <c r="K70" s="13"/>
      <c r="L70" s="13"/>
      <c r="M70" s="13"/>
      <c r="N70" s="13"/>
      <c r="O70" s="13"/>
      <c r="P70" s="13"/>
      <c r="Q70" s="13"/>
      <c r="R70" s="35">
        <f>VLOOKUP(Q73,data!Q:V,4,FALSE)</f>
        <v>0</v>
      </c>
      <c r="S70" s="15" t="e">
        <f>VLOOKUP(Tableau1[[#This Row],[Axes d''évaluation_1]],Grille!C:D,2,FALSE)</f>
        <v>#N/A</v>
      </c>
      <c r="T70" s="25"/>
      <c r="U70" s="57"/>
      <c r="V70" s="15">
        <f>VLOOKUP(Q73,data!Y:AD,4,FALSE)</f>
        <v>0</v>
      </c>
      <c r="W70" s="15" t="e">
        <f>VLOOKUP(Tableau1[[#This Row],[Axes d''évaluation biodiversité_6]],Grille!E:F,2,FALSE)</f>
        <v>#N/A</v>
      </c>
      <c r="X70" s="67"/>
      <c r="Y70" s="68"/>
      <c r="Z70" s="28"/>
    </row>
    <row r="71" spans="1:26" ht="15.75" hidden="1" outlineLevel="1">
      <c r="A71" s="70"/>
      <c r="B71" s="86"/>
      <c r="C71" s="23"/>
      <c r="D71" s="23"/>
      <c r="E71" s="24"/>
      <c r="F71" s="13"/>
      <c r="G71" s="13"/>
      <c r="H71" s="13"/>
      <c r="I71" s="13"/>
      <c r="J71" s="13"/>
      <c r="K71" s="13"/>
      <c r="L71" s="13"/>
      <c r="M71" s="13"/>
      <c r="N71" s="13"/>
      <c r="O71" s="13"/>
      <c r="P71" s="13"/>
      <c r="Q71" s="13"/>
      <c r="R71" s="35">
        <f>VLOOKUP(Q73,data!Q:V,5,FALSE)</f>
        <v>0</v>
      </c>
      <c r="S71" s="15" t="e">
        <f>VLOOKUP(Tableau1[[#This Row],[Axes d''évaluation_1]],Grille!C:D,2,FALSE)</f>
        <v>#N/A</v>
      </c>
      <c r="T71" s="25"/>
      <c r="U71" s="57"/>
      <c r="V71" s="15">
        <f>VLOOKUP(Q73,data!Y:AD,5,FALSE)</f>
        <v>0</v>
      </c>
      <c r="W71" s="15" t="e">
        <f>VLOOKUP(Tableau1[[#This Row],[Axes d''évaluation biodiversité_6]],Grille!E:F,2,FALSE)</f>
        <v>#N/A</v>
      </c>
      <c r="X71" s="67"/>
      <c r="Y71" s="68"/>
      <c r="Z71" s="28"/>
    </row>
    <row r="72" spans="1:26" ht="15.75" hidden="1" outlineLevel="1">
      <c r="A72" s="70"/>
      <c r="B72" s="86"/>
      <c r="C72" s="23"/>
      <c r="D72" s="23"/>
      <c r="E72" s="24"/>
      <c r="F72" s="13"/>
      <c r="G72" s="13"/>
      <c r="H72" s="13"/>
      <c r="I72" s="13"/>
      <c r="J72" s="13"/>
      <c r="K72" s="13"/>
      <c r="L72" s="13"/>
      <c r="M72" s="13"/>
      <c r="N72" s="13"/>
      <c r="O72" s="13"/>
      <c r="P72" s="13"/>
      <c r="Q72" s="13"/>
      <c r="R72" s="35">
        <f>VLOOKUP(Q73,data!Q:V,6,FALSE)</f>
        <v>0</v>
      </c>
      <c r="S72" s="15" t="e">
        <f>VLOOKUP(Tableau1[[#This Row],[Axes d''évaluation_1]],Grille!C:D,2,FALSE)</f>
        <v>#N/A</v>
      </c>
      <c r="T72" s="25"/>
      <c r="U72" s="57"/>
      <c r="V72" s="15">
        <f>VLOOKUP(Q73,data!Y:AD,6,FALSE)</f>
        <v>0</v>
      </c>
      <c r="W72" s="15" t="e">
        <f>VLOOKUP(Tableau1[[#This Row],[Axes d''évaluation biodiversité_6]],Grille!E:F,2,FALSE)</f>
        <v>#N/A</v>
      </c>
      <c r="X72" s="67"/>
      <c r="Y72" s="68"/>
      <c r="Z72" s="28"/>
    </row>
    <row r="73" spans="1:26" ht="15.75" collapsed="1">
      <c r="A73" s="70" t="s">
        <v>185</v>
      </c>
      <c r="B73" s="86"/>
      <c r="C73" s="23"/>
      <c r="D73" s="23" t="s">
        <v>86</v>
      </c>
      <c r="E73" s="13" t="s">
        <v>87</v>
      </c>
      <c r="F73" s="13" t="s">
        <v>88</v>
      </c>
      <c r="G73" s="13" t="s">
        <v>87</v>
      </c>
      <c r="H73" s="13">
        <v>50000</v>
      </c>
      <c r="I73" s="13">
        <v>50000</v>
      </c>
      <c r="J73" s="13">
        <v>50000</v>
      </c>
      <c r="K73" s="13">
        <v>50000</v>
      </c>
      <c r="L73" s="13">
        <v>50000</v>
      </c>
      <c r="M73" s="13">
        <v>50000</v>
      </c>
      <c r="N73" s="13">
        <v>50000</v>
      </c>
      <c r="O73" s="13">
        <v>50000</v>
      </c>
      <c r="P73" s="13" t="s">
        <v>65</v>
      </c>
      <c r="Q73" s="13" t="s">
        <v>67</v>
      </c>
      <c r="R73" s="35" t="str">
        <f>VLOOKUP(Tableau1[[#This Row],[Sous-catégorie]],Grille!B:C,2,FALSE)</f>
        <v>Neutre</v>
      </c>
      <c r="S73" s="15" t="str">
        <f>VLOOKUP(Tableau1[[#This Row],[Axes d''évaluation_1]],Grille!C:D,2,FALSE)</f>
        <v>Neutre</v>
      </c>
      <c r="T73" s="25">
        <f>IFERROR(IF(Tableau1[[#This Row],[Non Coté_1]]="OUI","Non côté",SUM(T69:T72)/Tableau1[[#This Row],[Critères d''évaluation_1]]),0.4)</f>
        <v>0.4</v>
      </c>
      <c r="U73" s="57" t="s">
        <v>213</v>
      </c>
      <c r="V73" s="15" t="str">
        <f>VLOOKUP(Tableau1[[#This Row],[Sous-catégorie]],Grille!B:F,4,FALSE)</f>
        <v>- Obligation biodiversités liées au terrain</v>
      </c>
      <c r="W73" s="15">
        <f>VLOOKUP(Tableau1[[#This Row],[Sous-catégorie]],Grille!B:G,5,FALSE)</f>
        <v>2</v>
      </c>
      <c r="X73" s="67">
        <f>IFERROR(IF(Tableau1[[#This Row],[Non Coté_6]]="OUI","Non côté",SUM(X69:X72)/Tableau1[[#This Row],[Critères d''évaluation_6]]),0.4)</f>
        <v>0</v>
      </c>
      <c r="Y73" s="68" t="s">
        <v>213</v>
      </c>
      <c r="Z73" s="85" t="str" cm="1">
        <f t="array" ref="Z7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74" spans="1:26" ht="71.25" hidden="1" outlineLevel="1">
      <c r="A74" s="27"/>
      <c r="B74" s="86"/>
      <c r="C74" s="23"/>
      <c r="D74" s="23"/>
      <c r="E74" s="24"/>
      <c r="F74" s="13"/>
      <c r="G74" s="13"/>
      <c r="H74" s="13"/>
      <c r="I74" s="13"/>
      <c r="J74" s="13"/>
      <c r="K74" s="13"/>
      <c r="L74" s="13"/>
      <c r="M74" s="13"/>
      <c r="N74" s="13"/>
      <c r="O74" s="13"/>
      <c r="P74" s="13"/>
      <c r="Q74" s="13"/>
      <c r="R74" s="35" t="str">
        <f ca="1">VLOOKUP(Q78,data!Q:V,3,FALSE)</f>
        <v>Artificialisation des sols (définition ZAN)_CONST</v>
      </c>
      <c r="S74" s="15" t="str">
        <f ca="1">VLOOKUP(Tableau1[[#This Row],[Axes d''évaluation_1]],Grille!C:D,2,FALSE)</f>
        <v>3 : renaturation/ diminution de la surface artificialisée
2 : aucune artificialisation nette
1 : artificialisation nette mais part de végétalisation
0 : artificialisation des sols</v>
      </c>
      <c r="T74" s="25"/>
      <c r="U74" s="57"/>
      <c r="V74" s="15" t="str">
        <f ca="1">VLOOKUP(Q78,data!Y:AD,3,FALSE)</f>
        <v>Artificialisation des sols (définition ZAN)_CONST</v>
      </c>
      <c r="W74" s="15" t="str">
        <f ca="1">VLOOKUP(Tableau1[[#This Row],[Axes d''évaluation biodiversité_6]],Grille!E:F,2,FALSE)</f>
        <v>3 : renaturation/ diminution de la surface artificialisée
2 : aucune artificialisation nette
-2: artificialisation des sols</v>
      </c>
      <c r="X74" s="67"/>
      <c r="Y74" s="68"/>
      <c r="Z74" s="28"/>
    </row>
    <row r="75" spans="1:26" ht="114" hidden="1" outlineLevel="1">
      <c r="A75" s="27"/>
      <c r="B75" s="86"/>
      <c r="C75" s="23"/>
      <c r="D75" s="23"/>
      <c r="E75" s="24"/>
      <c r="F75" s="13"/>
      <c r="G75" s="13"/>
      <c r="H75" s="13"/>
      <c r="I75" s="13"/>
      <c r="J75" s="13"/>
      <c r="K75" s="13"/>
      <c r="L75" s="13"/>
      <c r="M75" s="13"/>
      <c r="N75" s="13"/>
      <c r="O75" s="13"/>
      <c r="P75" s="13"/>
      <c r="Q75" s="13"/>
      <c r="R75" s="35" t="str">
        <f ca="1">VLOOKUP(Q78,data!Q:V,4,FALSE)</f>
        <v xml:space="preserve">Performance énergétique_CONST
</v>
      </c>
      <c r="S75" s="15" t="str">
        <f ca="1">VLOOKUP(Tableau1[[#This Row],[Axes d''évaluation_1]],Grille!C:D,2,FALSE)</f>
        <v>3 : meilleur résultat en l'état des possibilités techniques
2 : mieux que RE 2020
1 : RE 2020</v>
      </c>
      <c r="T75" s="25"/>
      <c r="U75" s="57"/>
      <c r="V75" s="15" t="str">
        <f ca="1">VLOOKUP(Q78,data!Y:AD,4,FALSE)</f>
        <v>Prise en compte de la biodiversité dans la construction du projet_CONST</v>
      </c>
      <c r="W7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75" s="67"/>
      <c r="Y75" s="68"/>
      <c r="Z75" s="28"/>
    </row>
    <row r="76" spans="1:26" ht="156.75" hidden="1" outlineLevel="1">
      <c r="A76" s="27"/>
      <c r="B76" s="86"/>
      <c r="C76" s="23"/>
      <c r="D76" s="23"/>
      <c r="E76" s="24"/>
      <c r="F76" s="13"/>
      <c r="G76" s="13"/>
      <c r="H76" s="13"/>
      <c r="I76" s="13"/>
      <c r="J76" s="13"/>
      <c r="K76" s="13"/>
      <c r="L76" s="13"/>
      <c r="M76" s="13"/>
      <c r="N76" s="13"/>
      <c r="O76" s="13"/>
      <c r="P76" s="13"/>
      <c r="Q76" s="13"/>
      <c r="R76" s="35" t="str">
        <f ca="1">VLOOKUP(Q78,data!Q:V,5,FALSE)</f>
        <v xml:space="preserve">Matériaux utilisés_CONST
</v>
      </c>
      <c r="S76" s="15" t="str">
        <f ca="1">VLOOKUP(Tableau1[[#This Row],[Axes d''évaluation_1]],Grille!C:D,2,FALSE)</f>
        <v>4 : Meilleur résultat en l'état des possibilités techniques
3 : Matériaux bio-sourcés issus du territoire CCLG 
2 : Matériaux bio-sourcés
1 : Matériaux bas carbone</v>
      </c>
      <c r="T76" s="25"/>
      <c r="U76" s="57"/>
      <c r="V76" s="15" t="str">
        <f ca="1">VLOOKUP(Q78,data!Y:AD,5,FALSE)</f>
        <v>Intégration de solutions de préservation et d'amélioration de la biodiversité (cumulatif)_CONST</v>
      </c>
      <c r="W7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76" s="67"/>
      <c r="Y76" s="68"/>
      <c r="Z76" s="28"/>
    </row>
    <row r="77" spans="1:26" ht="42.75" hidden="1" outlineLevel="1">
      <c r="A77" s="27"/>
      <c r="B77" s="86"/>
      <c r="C77" s="23"/>
      <c r="D77" s="23"/>
      <c r="E77" s="24"/>
      <c r="F77" s="13"/>
      <c r="G77" s="13"/>
      <c r="H77" s="13"/>
      <c r="I77" s="13"/>
      <c r="J77" s="13"/>
      <c r="K77" s="13"/>
      <c r="L77" s="13"/>
      <c r="M77" s="13"/>
      <c r="N77" s="13"/>
      <c r="O77" s="13"/>
      <c r="P77" s="13"/>
      <c r="Q77" s="13"/>
      <c r="R77" s="35" t="str">
        <f ca="1">VLOOKUP(Q78,data!Q:V,6,FALSE)</f>
        <v>Sobriété du projet (bonus)_CONST</v>
      </c>
      <c r="S77" s="15" t="str">
        <f ca="1">VLOOKUP(Tableau1[[#This Row],[Axes d''évaluation_1]],Grille!C:D,2,FALSE)</f>
        <v>1 : Répond à un besoin défini (périmètre, emplacement, ampleur, cible) 
1 : La réponse au besoin est celle ayant le moins de conséquences sur l'environnement</v>
      </c>
      <c r="T77" s="25"/>
      <c r="U77" s="57"/>
      <c r="V77" s="15" t="str">
        <f ca="1">VLOOKUP(Q78,data!Y:AD,6,FALSE)</f>
        <v>Labellisation du projet_CONST</v>
      </c>
      <c r="W77" s="15" t="str">
        <f ca="1">VLOOKUP(Tableau1[[#This Row],[Axes d''évaluation biodiversité_6]],Grille!E:F,2,FALSE)</f>
        <v xml:space="preserve"> 1 : Labellisation  Biodivercity</v>
      </c>
      <c r="X77" s="67"/>
      <c r="Y77" s="68"/>
      <c r="Z77" s="28"/>
    </row>
    <row r="78" spans="1:26" ht="85.5" collapsed="1">
      <c r="A78" s="27" t="s">
        <v>185</v>
      </c>
      <c r="B78" s="86"/>
      <c r="C78" s="23"/>
      <c r="D78" s="23" t="s">
        <v>86</v>
      </c>
      <c r="E78" s="13" t="s">
        <v>87</v>
      </c>
      <c r="F78" s="13" t="s">
        <v>88</v>
      </c>
      <c r="G78" s="13" t="s">
        <v>87</v>
      </c>
      <c r="H78" s="13">
        <v>50000</v>
      </c>
      <c r="I78" s="13">
        <v>50000</v>
      </c>
      <c r="J78" s="13">
        <v>50000</v>
      </c>
      <c r="K78" s="13">
        <v>50000</v>
      </c>
      <c r="L78" s="13">
        <v>50000</v>
      </c>
      <c r="M78" s="13">
        <v>50000</v>
      </c>
      <c r="N78" s="13">
        <v>50000</v>
      </c>
      <c r="O78" s="13">
        <v>50000</v>
      </c>
      <c r="P78" s="13" t="s">
        <v>10</v>
      </c>
      <c r="Q78" s="13" t="s">
        <v>105</v>
      </c>
      <c r="R78" s="35" t="str">
        <f>VLOOKUP(Tableau1[[#This Row],[Sous-catégorie]],Grille!B:C,2,FALSE)</f>
        <v>- artificialisation des sols
- performance énergétique
- matériaux utilisés
- sobriété du projet (bonus)</v>
      </c>
      <c r="S78" s="15">
        <f>VLOOKUP(Tableau1[[#This Row],[Axes d''évaluation_1]],Grille!C:D,2,FALSE)</f>
        <v>10</v>
      </c>
      <c r="T78" s="25">
        <f>IFERROR(IF(Tableau1[[#This Row],[Non Coté_1]]="OUI","Non côté",SUM(T74:T77)/Tableau1[[#This Row],[Critères d''évaluation_1]]),0.4)</f>
        <v>0</v>
      </c>
      <c r="U78" s="57" t="s">
        <v>213</v>
      </c>
      <c r="V78" s="15" t="str">
        <f>VLOOKUP(Tableau1[[#This Row],[Sous-catégorie]],Grille!B:F,4,FALSE)</f>
        <v>- artificialisation des sols
- prise en compte de la biodiversité dans la construction du projet
- intégration de solutions de préservation de la biodiversité
- labellisation du projet</v>
      </c>
      <c r="W78" s="15">
        <f>VLOOKUP(Tableau1[[#This Row],[Sous-catégorie]],Grille!B:G,5,FALSE)</f>
        <v>11</v>
      </c>
      <c r="X78" s="67">
        <f>IFERROR(IF(Tableau1[[#This Row],[Non Coté_6]]="OUI","Non côté",SUM(X74:X77)/Tableau1[[#This Row],[Critères d''évaluation_6]]),0.4)</f>
        <v>0</v>
      </c>
      <c r="Y78" s="68" t="s">
        <v>213</v>
      </c>
      <c r="Z78" s="85" t="str" cm="1">
        <f t="array" ref="Z7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79" spans="1:26" ht="156.75" hidden="1" outlineLevel="1">
      <c r="A79" s="70"/>
      <c r="B79" s="86"/>
      <c r="C79" s="23"/>
      <c r="D79" s="23"/>
      <c r="E79" s="24"/>
      <c r="F79" s="13"/>
      <c r="G79" s="13"/>
      <c r="H79" s="13"/>
      <c r="I79" s="13"/>
      <c r="J79" s="13"/>
      <c r="K79" s="13"/>
      <c r="L79" s="13"/>
      <c r="M79" s="13"/>
      <c r="N79" s="13"/>
      <c r="O79" s="13"/>
      <c r="P79" s="13"/>
      <c r="Q79" s="13"/>
      <c r="R79" s="35" t="e">
        <f ca="1">VLOOKUP(Q83,data!Q:V,3,FALSE)</f>
        <v>#REF!</v>
      </c>
      <c r="S79" s="15" t="e">
        <f ca="1">VLOOKUP(Tableau1[[#This Row],[Axes d''évaluation_1]],Grille!C:D,2,FALSE)</f>
        <v>#REF!</v>
      </c>
      <c r="T79" s="25"/>
      <c r="U79" s="57"/>
      <c r="V79" s="15" t="str">
        <f ca="1">VLOOKUP(Q83,data!Y:AD,3,FALSE)</f>
        <v>Obligations biodiversités liées au terrain_FONCA</v>
      </c>
      <c r="W7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79" s="67"/>
      <c r="Y79" s="68"/>
      <c r="Z79" s="28"/>
    </row>
    <row r="80" spans="1:26" ht="15.75" hidden="1" outlineLevel="1">
      <c r="A80" s="70"/>
      <c r="B80" s="86"/>
      <c r="C80" s="23"/>
      <c r="D80" s="23"/>
      <c r="E80" s="24"/>
      <c r="F80" s="13"/>
      <c r="G80" s="13"/>
      <c r="H80" s="13"/>
      <c r="I80" s="13"/>
      <c r="J80" s="13"/>
      <c r="K80" s="13"/>
      <c r="L80" s="13"/>
      <c r="M80" s="13"/>
      <c r="N80" s="13"/>
      <c r="O80" s="13"/>
      <c r="P80" s="13"/>
      <c r="Q80" s="13"/>
      <c r="R80" s="35">
        <f>VLOOKUP(Q83,data!Q:V,4,FALSE)</f>
        <v>0</v>
      </c>
      <c r="S80" s="15" t="e">
        <f>VLOOKUP(Tableau1[[#This Row],[Axes d''évaluation_1]],Grille!C:D,2,FALSE)</f>
        <v>#N/A</v>
      </c>
      <c r="T80" s="25"/>
      <c r="U80" s="57"/>
      <c r="V80" s="15">
        <f>VLOOKUP(Q83,data!Y:AD,4,FALSE)</f>
        <v>0</v>
      </c>
      <c r="W80" s="15" t="e">
        <f>VLOOKUP(Tableau1[[#This Row],[Axes d''évaluation biodiversité_6]],Grille!E:F,2,FALSE)</f>
        <v>#N/A</v>
      </c>
      <c r="X80" s="67"/>
      <c r="Y80" s="68"/>
      <c r="Z80" s="28"/>
    </row>
    <row r="81" spans="1:26" ht="15.75" hidden="1" outlineLevel="1">
      <c r="A81" s="70"/>
      <c r="B81" s="86"/>
      <c r="C81" s="23"/>
      <c r="D81" s="23"/>
      <c r="E81" s="24"/>
      <c r="F81" s="13"/>
      <c r="G81" s="13"/>
      <c r="H81" s="13"/>
      <c r="I81" s="13"/>
      <c r="J81" s="13"/>
      <c r="K81" s="13"/>
      <c r="L81" s="13"/>
      <c r="M81" s="13"/>
      <c r="N81" s="13"/>
      <c r="O81" s="13"/>
      <c r="P81" s="13"/>
      <c r="Q81" s="13"/>
      <c r="R81" s="35">
        <f>VLOOKUP(Q83,data!Q:V,5,FALSE)</f>
        <v>0</v>
      </c>
      <c r="S81" s="15" t="e">
        <f>VLOOKUP(Tableau1[[#This Row],[Axes d''évaluation_1]],Grille!C:D,2,FALSE)</f>
        <v>#N/A</v>
      </c>
      <c r="T81" s="25"/>
      <c r="U81" s="57"/>
      <c r="V81" s="15">
        <f>VLOOKUP(Q83,data!Y:AD,5,FALSE)</f>
        <v>0</v>
      </c>
      <c r="W81" s="15" t="e">
        <f>VLOOKUP(Tableau1[[#This Row],[Axes d''évaluation biodiversité_6]],Grille!E:F,2,FALSE)</f>
        <v>#N/A</v>
      </c>
      <c r="X81" s="67"/>
      <c r="Y81" s="68"/>
      <c r="Z81" s="28"/>
    </row>
    <row r="82" spans="1:26" ht="15.75" hidden="1" outlineLevel="1">
      <c r="A82" s="70"/>
      <c r="B82" s="86"/>
      <c r="C82" s="23"/>
      <c r="D82" s="23"/>
      <c r="E82" s="24"/>
      <c r="F82" s="13"/>
      <c r="G82" s="13"/>
      <c r="H82" s="13"/>
      <c r="I82" s="13"/>
      <c r="J82" s="13"/>
      <c r="K82" s="13"/>
      <c r="L82" s="13"/>
      <c r="M82" s="13"/>
      <c r="N82" s="13"/>
      <c r="O82" s="13"/>
      <c r="P82" s="13"/>
      <c r="Q82" s="13"/>
      <c r="R82" s="35">
        <f>VLOOKUP(Q83,data!Q:V,6,FALSE)</f>
        <v>0</v>
      </c>
      <c r="S82" s="15" t="e">
        <f>VLOOKUP(Tableau1[[#This Row],[Axes d''évaluation_1]],Grille!C:D,2,FALSE)</f>
        <v>#N/A</v>
      </c>
      <c r="T82" s="25"/>
      <c r="U82" s="57"/>
      <c r="V82" s="15">
        <f>VLOOKUP(Q83,data!Y:AD,6,FALSE)</f>
        <v>0</v>
      </c>
      <c r="W82" s="15" t="e">
        <f>VLOOKUP(Tableau1[[#This Row],[Axes d''évaluation biodiversité_6]],Grille!E:F,2,FALSE)</f>
        <v>#N/A</v>
      </c>
      <c r="X82" s="67"/>
      <c r="Y82" s="68"/>
      <c r="Z82" s="28"/>
    </row>
    <row r="83" spans="1:26" ht="15.75" collapsed="1">
      <c r="A83" s="78" t="s">
        <v>185</v>
      </c>
      <c r="B83" s="87"/>
      <c r="C83" s="71"/>
      <c r="D83" s="71" t="s">
        <v>86</v>
      </c>
      <c r="E83" s="72" t="s">
        <v>87</v>
      </c>
      <c r="F83" s="72" t="s">
        <v>88</v>
      </c>
      <c r="G83" s="72" t="s">
        <v>87</v>
      </c>
      <c r="H83" s="72">
        <v>50000</v>
      </c>
      <c r="I83" s="72">
        <v>50000</v>
      </c>
      <c r="J83" s="72">
        <v>50000</v>
      </c>
      <c r="K83" s="72">
        <v>50000</v>
      </c>
      <c r="L83" s="72">
        <v>50000</v>
      </c>
      <c r="M83" s="72">
        <v>50000</v>
      </c>
      <c r="N83" s="72">
        <v>50000</v>
      </c>
      <c r="O83" s="72">
        <v>50000</v>
      </c>
      <c r="P83" s="72" t="s">
        <v>65</v>
      </c>
      <c r="Q83" s="72" t="s">
        <v>67</v>
      </c>
      <c r="R83" s="47" t="str">
        <f>VLOOKUP(Tableau1[[#This Row],[Sous-catégorie]],Grille!B:C,2,FALSE)</f>
        <v>Neutre</v>
      </c>
      <c r="S83" s="73" t="str">
        <f>VLOOKUP(Tableau1[[#This Row],[Axes d''évaluation_1]],Grille!C:D,2,FALSE)</f>
        <v>Neutre</v>
      </c>
      <c r="T83" s="74">
        <f>IFERROR(IF(Tableau1[[#This Row],[Non Coté_1]]="OUI","Non côté",SUM(T79:T82)/Tableau1[[#This Row],[Critères d''évaluation_1]]),0.4)</f>
        <v>0.4</v>
      </c>
      <c r="U83" s="75" t="s">
        <v>213</v>
      </c>
      <c r="V83" s="73" t="str">
        <f>VLOOKUP(Tableau1[[#This Row],[Sous-catégorie]],Grille!B:F,4,FALSE)</f>
        <v>- Obligation biodiversités liées au terrain</v>
      </c>
      <c r="W83" s="73">
        <f>VLOOKUP(Tableau1[[#This Row],[Sous-catégorie]],Grille!B:G,5,FALSE)</f>
        <v>2</v>
      </c>
      <c r="X83" s="76">
        <f>IFERROR(IF(Tableau1[[#This Row],[Non Coté_6]]="OUI","Non côté",SUM(X79:X82)/Tableau1[[#This Row],[Critères d''évaluation_6]]),0.4)</f>
        <v>0</v>
      </c>
      <c r="Y83" s="77" t="s">
        <v>213</v>
      </c>
      <c r="Z83" s="85" t="str" cm="1">
        <f t="array" ref="Z8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84" spans="1:26" ht="71.25" hidden="1" outlineLevel="1">
      <c r="A84" s="27"/>
      <c r="B84" s="86"/>
      <c r="C84" s="23"/>
      <c r="D84" s="23"/>
      <c r="E84" s="24"/>
      <c r="F84" s="13"/>
      <c r="G84" s="13"/>
      <c r="H84" s="13"/>
      <c r="I84" s="13"/>
      <c r="J84" s="13"/>
      <c r="K84" s="13"/>
      <c r="L84" s="13"/>
      <c r="M84" s="13"/>
      <c r="N84" s="13"/>
      <c r="O84" s="13"/>
      <c r="P84" s="13"/>
      <c r="Q84" s="13"/>
      <c r="R84" s="35" t="str">
        <f ca="1">VLOOKUP(Q88,data!Q:V,3,FALSE)</f>
        <v>Artificialisation des sols (définition ZAN)_CONST</v>
      </c>
      <c r="S84" s="15" t="str">
        <f ca="1">VLOOKUP(Tableau1[[#This Row],[Axes d''évaluation_1]],Grille!C:D,2,FALSE)</f>
        <v>3 : renaturation/ diminution de la surface artificialisée
2 : aucune artificialisation nette
1 : artificialisation nette mais part de végétalisation
0 : artificialisation des sols</v>
      </c>
      <c r="T84" s="25"/>
      <c r="U84" s="57"/>
      <c r="V84" s="15" t="str">
        <f ca="1">VLOOKUP(Q88,data!Y:AD,3,FALSE)</f>
        <v>Artificialisation des sols (définition ZAN)_CONST</v>
      </c>
      <c r="W84" s="15" t="str">
        <f ca="1">VLOOKUP(Tableau1[[#This Row],[Axes d''évaluation biodiversité_6]],Grille!E:F,2,FALSE)</f>
        <v>3 : renaturation/ diminution de la surface artificialisée
2 : aucune artificialisation nette
-2: artificialisation des sols</v>
      </c>
      <c r="X84" s="67"/>
      <c r="Y84" s="68"/>
      <c r="Z84" s="28"/>
    </row>
    <row r="85" spans="1:26" ht="114" hidden="1" outlineLevel="1">
      <c r="A85" s="27"/>
      <c r="B85" s="86"/>
      <c r="C85" s="23"/>
      <c r="D85" s="23"/>
      <c r="E85" s="24"/>
      <c r="F85" s="13"/>
      <c r="G85" s="13"/>
      <c r="H85" s="13"/>
      <c r="I85" s="13"/>
      <c r="J85" s="13"/>
      <c r="K85" s="13"/>
      <c r="L85" s="13"/>
      <c r="M85" s="13"/>
      <c r="N85" s="13"/>
      <c r="O85" s="13"/>
      <c r="P85" s="13"/>
      <c r="Q85" s="13"/>
      <c r="R85" s="35" t="str">
        <f ca="1">VLOOKUP(Q88,data!Q:V,4,FALSE)</f>
        <v xml:space="preserve">Performance énergétique_CONST
</v>
      </c>
      <c r="S85" s="15" t="str">
        <f ca="1">VLOOKUP(Tableau1[[#This Row],[Axes d''évaluation_1]],Grille!C:D,2,FALSE)</f>
        <v>3 : meilleur résultat en l'état des possibilités techniques
2 : mieux que RE 2020
1 : RE 2020</v>
      </c>
      <c r="T85" s="25"/>
      <c r="U85" s="57"/>
      <c r="V85" s="15" t="str">
        <f ca="1">VLOOKUP(Q88,data!Y:AD,4,FALSE)</f>
        <v>Prise en compte de la biodiversité dans la construction du projet_CONST</v>
      </c>
      <c r="W8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85" s="67"/>
      <c r="Y85" s="68"/>
      <c r="Z85" s="28"/>
    </row>
    <row r="86" spans="1:26" ht="156.75" hidden="1" outlineLevel="1">
      <c r="A86" s="27"/>
      <c r="B86" s="86"/>
      <c r="C86" s="23"/>
      <c r="D86" s="23"/>
      <c r="E86" s="24"/>
      <c r="F86" s="13"/>
      <c r="G86" s="13"/>
      <c r="H86" s="13"/>
      <c r="I86" s="13"/>
      <c r="J86" s="13"/>
      <c r="K86" s="13"/>
      <c r="L86" s="13"/>
      <c r="M86" s="13"/>
      <c r="N86" s="13"/>
      <c r="O86" s="13"/>
      <c r="P86" s="13"/>
      <c r="Q86" s="13"/>
      <c r="R86" s="35" t="str">
        <f ca="1">VLOOKUP(Q88,data!Q:V,5,FALSE)</f>
        <v xml:space="preserve">Matériaux utilisés_CONST
</v>
      </c>
      <c r="S86" s="15" t="str">
        <f ca="1">VLOOKUP(Tableau1[[#This Row],[Axes d''évaluation_1]],Grille!C:D,2,FALSE)</f>
        <v>4 : Meilleur résultat en l'état des possibilités techniques
3 : Matériaux bio-sourcés issus du territoire CCLG 
2 : Matériaux bio-sourcés
1 : Matériaux bas carbone</v>
      </c>
      <c r="T86" s="25"/>
      <c r="U86" s="57"/>
      <c r="V86" s="15" t="str">
        <f ca="1">VLOOKUP(Q88,data!Y:AD,5,FALSE)</f>
        <v>Intégration de solutions de préservation et d'amélioration de la biodiversité (cumulatif)_CONST</v>
      </c>
      <c r="W8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86" s="67"/>
      <c r="Y86" s="68"/>
      <c r="Z86" s="28"/>
    </row>
    <row r="87" spans="1:26" ht="42.75" hidden="1" outlineLevel="1">
      <c r="A87" s="27"/>
      <c r="B87" s="86"/>
      <c r="C87" s="23"/>
      <c r="D87" s="23"/>
      <c r="E87" s="24"/>
      <c r="F87" s="13"/>
      <c r="G87" s="13"/>
      <c r="H87" s="13"/>
      <c r="I87" s="13"/>
      <c r="J87" s="13"/>
      <c r="K87" s="13"/>
      <c r="L87" s="13"/>
      <c r="M87" s="13"/>
      <c r="N87" s="13"/>
      <c r="O87" s="13"/>
      <c r="P87" s="13"/>
      <c r="Q87" s="13"/>
      <c r="R87" s="35" t="str">
        <f ca="1">VLOOKUP(Q88,data!Q:V,6,FALSE)</f>
        <v>Sobriété du projet (bonus)_CONST</v>
      </c>
      <c r="S87" s="15" t="str">
        <f ca="1">VLOOKUP(Tableau1[[#This Row],[Axes d''évaluation_1]],Grille!C:D,2,FALSE)</f>
        <v>1 : Répond à un besoin défini (périmètre, emplacement, ampleur, cible) 
1 : La réponse au besoin est celle ayant le moins de conséquences sur l'environnement</v>
      </c>
      <c r="T87" s="25"/>
      <c r="U87" s="57"/>
      <c r="V87" s="15" t="str">
        <f ca="1">VLOOKUP(Q88,data!Y:AD,6,FALSE)</f>
        <v>Labellisation du projet_CONST</v>
      </c>
      <c r="W87" s="15" t="str">
        <f ca="1">VLOOKUP(Tableau1[[#This Row],[Axes d''évaluation biodiversité_6]],Grille!E:F,2,FALSE)</f>
        <v xml:space="preserve"> 1 : Labellisation  Biodivercity</v>
      </c>
      <c r="X87" s="67"/>
      <c r="Y87" s="68"/>
      <c r="Z87" s="28"/>
    </row>
    <row r="88" spans="1:26" ht="85.5" collapsed="1">
      <c r="A88" s="27" t="s">
        <v>185</v>
      </c>
      <c r="B88" s="86"/>
      <c r="C88" s="23"/>
      <c r="D88" s="23" t="s">
        <v>86</v>
      </c>
      <c r="E88" s="13" t="s">
        <v>87</v>
      </c>
      <c r="F88" s="13" t="s">
        <v>88</v>
      </c>
      <c r="G88" s="13" t="s">
        <v>87</v>
      </c>
      <c r="H88" s="13">
        <v>50000</v>
      </c>
      <c r="I88" s="13">
        <v>50000</v>
      </c>
      <c r="J88" s="13">
        <v>50000</v>
      </c>
      <c r="K88" s="13">
        <v>50000</v>
      </c>
      <c r="L88" s="13">
        <v>50000</v>
      </c>
      <c r="M88" s="13">
        <v>50000</v>
      </c>
      <c r="N88" s="13">
        <v>50000</v>
      </c>
      <c r="O88" s="13">
        <v>50000</v>
      </c>
      <c r="P88" s="13" t="s">
        <v>10</v>
      </c>
      <c r="Q88" s="13" t="s">
        <v>105</v>
      </c>
      <c r="R88" s="35" t="str">
        <f>VLOOKUP(Tableau1[[#This Row],[Sous-catégorie]],Grille!B:C,2,FALSE)</f>
        <v>- artificialisation des sols
- performance énergétique
- matériaux utilisés
- sobriété du projet (bonus)</v>
      </c>
      <c r="S88" s="15">
        <f>VLOOKUP(Tableau1[[#This Row],[Axes d''évaluation_1]],Grille!C:D,2,FALSE)</f>
        <v>10</v>
      </c>
      <c r="T88" s="25">
        <f>IFERROR(IF(Tableau1[[#This Row],[Non Coté_1]]="OUI","Non côté",SUM(T84:T87)/Tableau1[[#This Row],[Critères d''évaluation_1]]),0.4)</f>
        <v>0</v>
      </c>
      <c r="U88" s="57" t="s">
        <v>213</v>
      </c>
      <c r="V88" s="15" t="str">
        <f>VLOOKUP(Tableau1[[#This Row],[Sous-catégorie]],Grille!B:F,4,FALSE)</f>
        <v>- artificialisation des sols
- prise en compte de la biodiversité dans la construction du projet
- intégration de solutions de préservation de la biodiversité
- labellisation du projet</v>
      </c>
      <c r="W88" s="15">
        <f>VLOOKUP(Tableau1[[#This Row],[Sous-catégorie]],Grille!B:G,5,FALSE)</f>
        <v>11</v>
      </c>
      <c r="X88" s="67">
        <f>IFERROR(IF(Tableau1[[#This Row],[Non Coté_6]]="OUI","Non côté",SUM(X84:X87)/Tableau1[[#This Row],[Critères d''évaluation_6]]),0.4)</f>
        <v>0</v>
      </c>
      <c r="Y88" s="68" t="s">
        <v>213</v>
      </c>
      <c r="Z88" s="85" t="str" cm="1">
        <f t="array" ref="Z8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89" spans="1:26" ht="156.75" hidden="1" outlineLevel="1">
      <c r="A89" s="70"/>
      <c r="B89" s="86"/>
      <c r="C89" s="23"/>
      <c r="D89" s="23"/>
      <c r="E89" s="24"/>
      <c r="F89" s="13"/>
      <c r="G89" s="13"/>
      <c r="H89" s="13"/>
      <c r="I89" s="13"/>
      <c r="J89" s="13"/>
      <c r="K89" s="13"/>
      <c r="L89" s="13"/>
      <c r="M89" s="13"/>
      <c r="N89" s="13"/>
      <c r="O89" s="13"/>
      <c r="P89" s="13"/>
      <c r="Q89" s="13"/>
      <c r="R89" s="35" t="e">
        <f ca="1">VLOOKUP(Q93,data!Q:V,3,FALSE)</f>
        <v>#REF!</v>
      </c>
      <c r="S89" s="15" t="e">
        <f ca="1">VLOOKUP(Tableau1[[#This Row],[Axes d''évaluation_1]],Grille!C:D,2,FALSE)</f>
        <v>#REF!</v>
      </c>
      <c r="T89" s="25"/>
      <c r="U89" s="57"/>
      <c r="V89" s="15" t="str">
        <f ca="1">VLOOKUP(Q93,data!Y:AD,3,FALSE)</f>
        <v>Obligations biodiversités liées au terrain_FONCA</v>
      </c>
      <c r="W8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89" s="67"/>
      <c r="Y89" s="68"/>
      <c r="Z89" s="28"/>
    </row>
    <row r="90" spans="1:26" ht="15.75" hidden="1" outlineLevel="1">
      <c r="A90" s="70"/>
      <c r="B90" s="86"/>
      <c r="C90" s="23"/>
      <c r="D90" s="23"/>
      <c r="E90" s="24"/>
      <c r="F90" s="13"/>
      <c r="G90" s="13"/>
      <c r="H90" s="13"/>
      <c r="I90" s="13"/>
      <c r="J90" s="13"/>
      <c r="K90" s="13"/>
      <c r="L90" s="13"/>
      <c r="M90" s="13"/>
      <c r="N90" s="13"/>
      <c r="O90" s="13"/>
      <c r="P90" s="13"/>
      <c r="Q90" s="13"/>
      <c r="R90" s="35">
        <f>VLOOKUP(Q93,data!Q:V,4,FALSE)</f>
        <v>0</v>
      </c>
      <c r="S90" s="15" t="e">
        <f>VLOOKUP(Tableau1[[#This Row],[Axes d''évaluation_1]],Grille!C:D,2,FALSE)</f>
        <v>#N/A</v>
      </c>
      <c r="T90" s="25"/>
      <c r="U90" s="57"/>
      <c r="V90" s="15">
        <f>VLOOKUP(Q93,data!Y:AD,4,FALSE)</f>
        <v>0</v>
      </c>
      <c r="W90" s="15" t="e">
        <f>VLOOKUP(Tableau1[[#This Row],[Axes d''évaluation biodiversité_6]],Grille!E:F,2,FALSE)</f>
        <v>#N/A</v>
      </c>
      <c r="X90" s="67"/>
      <c r="Y90" s="68"/>
      <c r="Z90" s="28"/>
    </row>
    <row r="91" spans="1:26" ht="15.75" hidden="1" outlineLevel="1">
      <c r="A91" s="70"/>
      <c r="B91" s="86"/>
      <c r="C91" s="23"/>
      <c r="D91" s="23"/>
      <c r="E91" s="24"/>
      <c r="F91" s="13"/>
      <c r="G91" s="13"/>
      <c r="H91" s="13"/>
      <c r="I91" s="13"/>
      <c r="J91" s="13"/>
      <c r="K91" s="13"/>
      <c r="L91" s="13"/>
      <c r="M91" s="13"/>
      <c r="N91" s="13"/>
      <c r="O91" s="13"/>
      <c r="P91" s="13"/>
      <c r="Q91" s="13"/>
      <c r="R91" s="35">
        <f>VLOOKUP(Q93,data!Q:V,5,FALSE)</f>
        <v>0</v>
      </c>
      <c r="S91" s="15" t="e">
        <f>VLOOKUP(Tableau1[[#This Row],[Axes d''évaluation_1]],Grille!C:D,2,FALSE)</f>
        <v>#N/A</v>
      </c>
      <c r="T91" s="25"/>
      <c r="U91" s="57"/>
      <c r="V91" s="15">
        <f>VLOOKUP(Q93,data!Y:AD,5,FALSE)</f>
        <v>0</v>
      </c>
      <c r="W91" s="15" t="e">
        <f>VLOOKUP(Tableau1[[#This Row],[Axes d''évaluation biodiversité_6]],Grille!E:F,2,FALSE)</f>
        <v>#N/A</v>
      </c>
      <c r="X91" s="67"/>
      <c r="Y91" s="68"/>
      <c r="Z91" s="28"/>
    </row>
    <row r="92" spans="1:26" ht="15.75" hidden="1" outlineLevel="1">
      <c r="A92" s="70"/>
      <c r="B92" s="86"/>
      <c r="C92" s="23"/>
      <c r="D92" s="23"/>
      <c r="E92" s="24"/>
      <c r="F92" s="13"/>
      <c r="G92" s="13"/>
      <c r="H92" s="13"/>
      <c r="I92" s="13"/>
      <c r="J92" s="13"/>
      <c r="K92" s="13"/>
      <c r="L92" s="13"/>
      <c r="M92" s="13"/>
      <c r="N92" s="13"/>
      <c r="O92" s="13"/>
      <c r="P92" s="13"/>
      <c r="Q92" s="13"/>
      <c r="R92" s="35">
        <f>VLOOKUP(Q93,data!Q:V,6,FALSE)</f>
        <v>0</v>
      </c>
      <c r="S92" s="15" t="e">
        <f>VLOOKUP(Tableau1[[#This Row],[Axes d''évaluation_1]],Grille!C:D,2,FALSE)</f>
        <v>#N/A</v>
      </c>
      <c r="T92" s="25"/>
      <c r="U92" s="57"/>
      <c r="V92" s="15">
        <f>VLOOKUP(Q93,data!Y:AD,6,FALSE)</f>
        <v>0</v>
      </c>
      <c r="W92" s="15" t="e">
        <f>VLOOKUP(Tableau1[[#This Row],[Axes d''évaluation biodiversité_6]],Grille!E:F,2,FALSE)</f>
        <v>#N/A</v>
      </c>
      <c r="X92" s="67"/>
      <c r="Y92" s="68"/>
      <c r="Z92" s="28"/>
    </row>
    <row r="93" spans="1:26" ht="15.75" collapsed="1">
      <c r="A93" s="70" t="s">
        <v>185</v>
      </c>
      <c r="B93" s="86"/>
      <c r="C93" s="23"/>
      <c r="D93" s="23" t="s">
        <v>86</v>
      </c>
      <c r="E93" s="13" t="s">
        <v>87</v>
      </c>
      <c r="F93" s="13" t="s">
        <v>88</v>
      </c>
      <c r="G93" s="13" t="s">
        <v>87</v>
      </c>
      <c r="H93" s="13">
        <v>50000</v>
      </c>
      <c r="I93" s="13">
        <v>50000</v>
      </c>
      <c r="J93" s="13">
        <v>50000</v>
      </c>
      <c r="K93" s="13">
        <v>50000</v>
      </c>
      <c r="L93" s="13">
        <v>50000</v>
      </c>
      <c r="M93" s="13">
        <v>50000</v>
      </c>
      <c r="N93" s="13">
        <v>50000</v>
      </c>
      <c r="O93" s="13">
        <v>50000</v>
      </c>
      <c r="P93" s="13" t="s">
        <v>65</v>
      </c>
      <c r="Q93" s="13" t="s">
        <v>67</v>
      </c>
      <c r="R93" s="35" t="str">
        <f>VLOOKUP(Tableau1[[#This Row],[Sous-catégorie]],Grille!B:C,2,FALSE)</f>
        <v>Neutre</v>
      </c>
      <c r="S93" s="15" t="str">
        <f>VLOOKUP(Tableau1[[#This Row],[Axes d''évaluation_1]],Grille!C:D,2,FALSE)</f>
        <v>Neutre</v>
      </c>
      <c r="T93" s="25">
        <f>IFERROR(IF(Tableau1[[#This Row],[Non Coté_1]]="OUI","Non côté",SUM(T89:T92)/Tableau1[[#This Row],[Critères d''évaluation_1]]),0.4)</f>
        <v>0.4</v>
      </c>
      <c r="U93" s="57" t="s">
        <v>213</v>
      </c>
      <c r="V93" s="15" t="str">
        <f>VLOOKUP(Tableau1[[#This Row],[Sous-catégorie]],Grille!B:F,4,FALSE)</f>
        <v>- Obligation biodiversités liées au terrain</v>
      </c>
      <c r="W93" s="15">
        <f>VLOOKUP(Tableau1[[#This Row],[Sous-catégorie]],Grille!B:G,5,FALSE)</f>
        <v>2</v>
      </c>
      <c r="X93" s="67">
        <f>IFERROR(IF(Tableau1[[#This Row],[Non Coté_6]]="OUI","Non côté",SUM(X89:X92)/Tableau1[[#This Row],[Critères d''évaluation_6]]),0.4)</f>
        <v>0</v>
      </c>
      <c r="Y93" s="68" t="s">
        <v>213</v>
      </c>
      <c r="Z93" s="85" t="str" cm="1">
        <f t="array" ref="Z9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94" spans="1:26" ht="71.25" hidden="1" outlineLevel="1">
      <c r="A94" s="27"/>
      <c r="B94" s="86"/>
      <c r="C94" s="23"/>
      <c r="D94" s="23"/>
      <c r="E94" s="24"/>
      <c r="F94" s="13"/>
      <c r="G94" s="13"/>
      <c r="H94" s="13"/>
      <c r="I94" s="13"/>
      <c r="J94" s="13"/>
      <c r="K94" s="13"/>
      <c r="L94" s="13"/>
      <c r="M94" s="13"/>
      <c r="N94" s="13"/>
      <c r="O94" s="13"/>
      <c r="P94" s="13"/>
      <c r="Q94" s="13"/>
      <c r="R94" s="35" t="str">
        <f ca="1">VLOOKUP(Q98,data!Q:V,3,FALSE)</f>
        <v>Artificialisation des sols (définition ZAN)_CONST</v>
      </c>
      <c r="S94" s="15" t="str">
        <f ca="1">VLOOKUP(Tableau1[[#This Row],[Axes d''évaluation_1]],Grille!C:D,2,FALSE)</f>
        <v>3 : renaturation/ diminution de la surface artificialisée
2 : aucune artificialisation nette
1 : artificialisation nette mais part de végétalisation
0 : artificialisation des sols</v>
      </c>
      <c r="T94" s="25"/>
      <c r="U94" s="57"/>
      <c r="V94" s="15" t="str">
        <f ca="1">VLOOKUP(Q98,data!Y:AD,3,FALSE)</f>
        <v>Artificialisation des sols (définition ZAN)_CONST</v>
      </c>
      <c r="W94" s="15" t="str">
        <f ca="1">VLOOKUP(Tableau1[[#This Row],[Axes d''évaluation biodiversité_6]],Grille!E:F,2,FALSE)</f>
        <v>3 : renaturation/ diminution de la surface artificialisée
2 : aucune artificialisation nette
-2: artificialisation des sols</v>
      </c>
      <c r="X94" s="67"/>
      <c r="Y94" s="68"/>
      <c r="Z94" s="28"/>
    </row>
    <row r="95" spans="1:26" ht="114" hidden="1" outlineLevel="1">
      <c r="A95" s="27"/>
      <c r="B95" s="86"/>
      <c r="C95" s="23"/>
      <c r="D95" s="23"/>
      <c r="E95" s="24"/>
      <c r="F95" s="13"/>
      <c r="G95" s="13"/>
      <c r="H95" s="13"/>
      <c r="I95" s="13"/>
      <c r="J95" s="13"/>
      <c r="K95" s="13"/>
      <c r="L95" s="13"/>
      <c r="M95" s="13"/>
      <c r="N95" s="13"/>
      <c r="O95" s="13"/>
      <c r="P95" s="13"/>
      <c r="Q95" s="13"/>
      <c r="R95" s="35" t="str">
        <f ca="1">VLOOKUP(Q98,data!Q:V,4,FALSE)</f>
        <v xml:space="preserve">Performance énergétique_CONST
</v>
      </c>
      <c r="S95" s="15" t="str">
        <f ca="1">VLOOKUP(Tableau1[[#This Row],[Axes d''évaluation_1]],Grille!C:D,2,FALSE)</f>
        <v>3 : meilleur résultat en l'état des possibilités techniques
2 : mieux que RE 2020
1 : RE 2020</v>
      </c>
      <c r="T95" s="25"/>
      <c r="U95" s="57"/>
      <c r="V95" s="15" t="str">
        <f ca="1">VLOOKUP(Q98,data!Y:AD,4,FALSE)</f>
        <v>Prise en compte de la biodiversité dans la construction du projet_CONST</v>
      </c>
      <c r="W9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95" s="67"/>
      <c r="Y95" s="68"/>
      <c r="Z95" s="28"/>
    </row>
    <row r="96" spans="1:26" ht="156.75" hidden="1" outlineLevel="1">
      <c r="A96" s="27"/>
      <c r="B96" s="86"/>
      <c r="C96" s="23"/>
      <c r="D96" s="23"/>
      <c r="E96" s="24"/>
      <c r="F96" s="13"/>
      <c r="G96" s="13"/>
      <c r="H96" s="13"/>
      <c r="I96" s="13"/>
      <c r="J96" s="13"/>
      <c r="K96" s="13"/>
      <c r="L96" s="13"/>
      <c r="M96" s="13"/>
      <c r="N96" s="13"/>
      <c r="O96" s="13"/>
      <c r="P96" s="13"/>
      <c r="Q96" s="13"/>
      <c r="R96" s="35" t="str">
        <f ca="1">VLOOKUP(Q98,data!Q:V,5,FALSE)</f>
        <v xml:space="preserve">Matériaux utilisés_CONST
</v>
      </c>
      <c r="S96" s="15" t="str">
        <f ca="1">VLOOKUP(Tableau1[[#This Row],[Axes d''évaluation_1]],Grille!C:D,2,FALSE)</f>
        <v>4 : Meilleur résultat en l'état des possibilités techniques
3 : Matériaux bio-sourcés issus du territoire CCLG 
2 : Matériaux bio-sourcés
1 : Matériaux bas carbone</v>
      </c>
      <c r="T96" s="25"/>
      <c r="U96" s="57"/>
      <c r="V96" s="15" t="str">
        <f ca="1">VLOOKUP(Q98,data!Y:AD,5,FALSE)</f>
        <v>Intégration de solutions de préservation et d'amélioration de la biodiversité (cumulatif)_CONST</v>
      </c>
      <c r="W9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96" s="67"/>
      <c r="Y96" s="68"/>
      <c r="Z96" s="28"/>
    </row>
    <row r="97" spans="1:26" ht="42.75" hidden="1" outlineLevel="1">
      <c r="A97" s="27"/>
      <c r="B97" s="86"/>
      <c r="C97" s="23"/>
      <c r="D97" s="23"/>
      <c r="E97" s="24"/>
      <c r="F97" s="13"/>
      <c r="G97" s="13"/>
      <c r="H97" s="13"/>
      <c r="I97" s="13"/>
      <c r="J97" s="13"/>
      <c r="K97" s="13"/>
      <c r="L97" s="13"/>
      <c r="M97" s="13"/>
      <c r="N97" s="13"/>
      <c r="O97" s="13"/>
      <c r="P97" s="13"/>
      <c r="Q97" s="13"/>
      <c r="R97" s="35" t="str">
        <f ca="1">VLOOKUP(Q98,data!Q:V,6,FALSE)</f>
        <v>Sobriété du projet (bonus)_CONST</v>
      </c>
      <c r="S97" s="15" t="str">
        <f ca="1">VLOOKUP(Tableau1[[#This Row],[Axes d''évaluation_1]],Grille!C:D,2,FALSE)</f>
        <v>1 : Répond à un besoin défini (périmètre, emplacement, ampleur, cible) 
1 : La réponse au besoin est celle ayant le moins de conséquences sur l'environnement</v>
      </c>
      <c r="T97" s="25"/>
      <c r="U97" s="57"/>
      <c r="V97" s="15" t="str">
        <f ca="1">VLOOKUP(Q98,data!Y:AD,6,FALSE)</f>
        <v>Labellisation du projet_CONST</v>
      </c>
      <c r="W97" s="15" t="str">
        <f ca="1">VLOOKUP(Tableau1[[#This Row],[Axes d''évaluation biodiversité_6]],Grille!E:F,2,FALSE)</f>
        <v xml:space="preserve"> 1 : Labellisation  Biodivercity</v>
      </c>
      <c r="X97" s="67"/>
      <c r="Y97" s="68"/>
      <c r="Z97" s="28"/>
    </row>
    <row r="98" spans="1:26" ht="85.5" collapsed="1">
      <c r="A98" s="27" t="s">
        <v>185</v>
      </c>
      <c r="B98" s="86"/>
      <c r="C98" s="23"/>
      <c r="D98" s="23" t="s">
        <v>86</v>
      </c>
      <c r="E98" s="13" t="s">
        <v>87</v>
      </c>
      <c r="F98" s="13" t="s">
        <v>88</v>
      </c>
      <c r="G98" s="13" t="s">
        <v>87</v>
      </c>
      <c r="H98" s="13">
        <v>50000</v>
      </c>
      <c r="I98" s="13">
        <v>50000</v>
      </c>
      <c r="J98" s="13">
        <v>50000</v>
      </c>
      <c r="K98" s="13">
        <v>50000</v>
      </c>
      <c r="L98" s="13">
        <v>50000</v>
      </c>
      <c r="M98" s="13">
        <v>50000</v>
      </c>
      <c r="N98" s="13">
        <v>50000</v>
      </c>
      <c r="O98" s="13">
        <v>50000</v>
      </c>
      <c r="P98" s="13" t="s">
        <v>10</v>
      </c>
      <c r="Q98" s="13" t="s">
        <v>105</v>
      </c>
      <c r="R98" s="35" t="str">
        <f>VLOOKUP(Tableau1[[#This Row],[Sous-catégorie]],Grille!B:C,2,FALSE)</f>
        <v>- artificialisation des sols
- performance énergétique
- matériaux utilisés
- sobriété du projet (bonus)</v>
      </c>
      <c r="S98" s="15">
        <f>VLOOKUP(Tableau1[[#This Row],[Axes d''évaluation_1]],Grille!C:D,2,FALSE)</f>
        <v>10</v>
      </c>
      <c r="T98" s="25">
        <f>IFERROR(IF(Tableau1[[#This Row],[Non Coté_1]]="OUI","Non côté",SUM(T94:T97)/Tableau1[[#This Row],[Critères d''évaluation_1]]),0.4)</f>
        <v>0</v>
      </c>
      <c r="U98" s="57" t="s">
        <v>213</v>
      </c>
      <c r="V98" s="15" t="str">
        <f>VLOOKUP(Tableau1[[#This Row],[Sous-catégorie]],Grille!B:F,4,FALSE)</f>
        <v>- artificialisation des sols
- prise en compte de la biodiversité dans la construction du projet
- intégration de solutions de préservation de la biodiversité
- labellisation du projet</v>
      </c>
      <c r="W98" s="15">
        <f>VLOOKUP(Tableau1[[#This Row],[Sous-catégorie]],Grille!B:G,5,FALSE)</f>
        <v>11</v>
      </c>
      <c r="X98" s="67">
        <f>IFERROR(IF(Tableau1[[#This Row],[Non Coté_6]]="OUI","Non côté",SUM(X94:X97)/Tableau1[[#This Row],[Critères d''évaluation_6]]),0.4)</f>
        <v>0</v>
      </c>
      <c r="Y98" s="68" t="s">
        <v>213</v>
      </c>
      <c r="Z98" s="85" t="str" cm="1">
        <f t="array" ref="Z9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99" spans="1:26" ht="156.75" hidden="1" outlineLevel="1">
      <c r="A99" s="70"/>
      <c r="B99" s="86"/>
      <c r="C99" s="23"/>
      <c r="D99" s="23"/>
      <c r="E99" s="24"/>
      <c r="F99" s="13"/>
      <c r="G99" s="13"/>
      <c r="H99" s="13"/>
      <c r="I99" s="13"/>
      <c r="J99" s="13"/>
      <c r="K99" s="13"/>
      <c r="L99" s="13"/>
      <c r="M99" s="13"/>
      <c r="N99" s="13"/>
      <c r="O99" s="13"/>
      <c r="P99" s="13"/>
      <c r="Q99" s="13"/>
      <c r="R99" s="35" t="e">
        <f ca="1">VLOOKUP(Q103,data!Q:V,3,FALSE)</f>
        <v>#REF!</v>
      </c>
      <c r="S99" s="15" t="e">
        <f ca="1">VLOOKUP(Tableau1[[#This Row],[Axes d''évaluation_1]],Grille!C:D,2,FALSE)</f>
        <v>#REF!</v>
      </c>
      <c r="T99" s="25"/>
      <c r="U99" s="57"/>
      <c r="V99" s="15" t="str">
        <f ca="1">VLOOKUP(Q103,data!Y:AD,3,FALSE)</f>
        <v>Obligations biodiversités liées au terrain_FONCA</v>
      </c>
      <c r="W9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99" s="67"/>
      <c r="Y99" s="68"/>
      <c r="Z99" s="28"/>
    </row>
    <row r="100" spans="1:26" ht="15.75" hidden="1" outlineLevel="1">
      <c r="A100" s="70"/>
      <c r="B100" s="86"/>
      <c r="C100" s="23"/>
      <c r="D100" s="23"/>
      <c r="E100" s="24"/>
      <c r="F100" s="13"/>
      <c r="G100" s="13"/>
      <c r="H100" s="13"/>
      <c r="I100" s="13"/>
      <c r="J100" s="13"/>
      <c r="K100" s="13"/>
      <c r="L100" s="13"/>
      <c r="M100" s="13"/>
      <c r="N100" s="13"/>
      <c r="O100" s="13"/>
      <c r="P100" s="13"/>
      <c r="Q100" s="13"/>
      <c r="R100" s="35">
        <f>VLOOKUP(Q103,data!Q:V,4,FALSE)</f>
        <v>0</v>
      </c>
      <c r="S100" s="15" t="e">
        <f>VLOOKUP(Tableau1[[#This Row],[Axes d''évaluation_1]],Grille!C:D,2,FALSE)</f>
        <v>#N/A</v>
      </c>
      <c r="T100" s="25"/>
      <c r="U100" s="57"/>
      <c r="V100" s="15">
        <f>VLOOKUP(Q103,data!Y:AD,4,FALSE)</f>
        <v>0</v>
      </c>
      <c r="W100" s="15" t="e">
        <f>VLOOKUP(Tableau1[[#This Row],[Axes d''évaluation biodiversité_6]],Grille!E:F,2,FALSE)</f>
        <v>#N/A</v>
      </c>
      <c r="X100" s="67"/>
      <c r="Y100" s="68"/>
      <c r="Z100" s="28"/>
    </row>
    <row r="101" spans="1:26" ht="15.75" hidden="1" outlineLevel="1">
      <c r="A101" s="70"/>
      <c r="B101" s="86"/>
      <c r="C101" s="23"/>
      <c r="D101" s="23"/>
      <c r="E101" s="24"/>
      <c r="F101" s="13"/>
      <c r="G101" s="13"/>
      <c r="H101" s="13"/>
      <c r="I101" s="13"/>
      <c r="J101" s="13"/>
      <c r="K101" s="13"/>
      <c r="L101" s="13"/>
      <c r="M101" s="13"/>
      <c r="N101" s="13"/>
      <c r="O101" s="13"/>
      <c r="P101" s="13"/>
      <c r="Q101" s="13"/>
      <c r="R101" s="35">
        <f>VLOOKUP(Q103,data!Q:V,5,FALSE)</f>
        <v>0</v>
      </c>
      <c r="S101" s="15" t="e">
        <f>VLOOKUP(Tableau1[[#This Row],[Axes d''évaluation_1]],Grille!C:D,2,FALSE)</f>
        <v>#N/A</v>
      </c>
      <c r="T101" s="25"/>
      <c r="U101" s="57"/>
      <c r="V101" s="15">
        <f>VLOOKUP(Q103,data!Y:AD,5,FALSE)</f>
        <v>0</v>
      </c>
      <c r="W101" s="15" t="e">
        <f>VLOOKUP(Tableau1[[#This Row],[Axes d''évaluation biodiversité_6]],Grille!E:F,2,FALSE)</f>
        <v>#N/A</v>
      </c>
      <c r="X101" s="67"/>
      <c r="Y101" s="68"/>
      <c r="Z101" s="28"/>
    </row>
    <row r="102" spans="1:26" ht="15.75" hidden="1" outlineLevel="1">
      <c r="A102" s="70"/>
      <c r="B102" s="86"/>
      <c r="C102" s="23"/>
      <c r="D102" s="23"/>
      <c r="E102" s="24"/>
      <c r="F102" s="13"/>
      <c r="G102" s="13"/>
      <c r="H102" s="13"/>
      <c r="I102" s="13"/>
      <c r="J102" s="13"/>
      <c r="K102" s="13"/>
      <c r="L102" s="13"/>
      <c r="M102" s="13"/>
      <c r="N102" s="13"/>
      <c r="O102" s="13"/>
      <c r="P102" s="13"/>
      <c r="Q102" s="13"/>
      <c r="R102" s="35">
        <f>VLOOKUP(Q103,data!Q:V,6,FALSE)</f>
        <v>0</v>
      </c>
      <c r="S102" s="15" t="e">
        <f>VLOOKUP(Tableau1[[#This Row],[Axes d''évaluation_1]],Grille!C:D,2,FALSE)</f>
        <v>#N/A</v>
      </c>
      <c r="T102" s="25"/>
      <c r="U102" s="57"/>
      <c r="V102" s="15">
        <f>VLOOKUP(Q103,data!Y:AD,6,FALSE)</f>
        <v>0</v>
      </c>
      <c r="W102" s="15" t="e">
        <f>VLOOKUP(Tableau1[[#This Row],[Axes d''évaluation biodiversité_6]],Grille!E:F,2,FALSE)</f>
        <v>#N/A</v>
      </c>
      <c r="X102" s="67"/>
      <c r="Y102" s="68"/>
      <c r="Z102" s="28"/>
    </row>
    <row r="103" spans="1:26" ht="15.75" collapsed="1">
      <c r="A103" s="70" t="s">
        <v>185</v>
      </c>
      <c r="B103" s="86"/>
      <c r="C103" s="23"/>
      <c r="D103" s="23" t="s">
        <v>86</v>
      </c>
      <c r="E103" s="13" t="s">
        <v>87</v>
      </c>
      <c r="F103" s="13" t="s">
        <v>88</v>
      </c>
      <c r="G103" s="13" t="s">
        <v>87</v>
      </c>
      <c r="H103" s="13">
        <v>50000</v>
      </c>
      <c r="I103" s="13">
        <v>50000</v>
      </c>
      <c r="J103" s="13">
        <v>50000</v>
      </c>
      <c r="K103" s="13">
        <v>50000</v>
      </c>
      <c r="L103" s="13">
        <v>50000</v>
      </c>
      <c r="M103" s="13">
        <v>50000</v>
      </c>
      <c r="N103" s="13">
        <v>50000</v>
      </c>
      <c r="O103" s="13">
        <v>50000</v>
      </c>
      <c r="P103" s="13" t="s">
        <v>65</v>
      </c>
      <c r="Q103" s="13" t="s">
        <v>67</v>
      </c>
      <c r="R103" s="35" t="str">
        <f>VLOOKUP(Tableau1[[#This Row],[Sous-catégorie]],Grille!B:C,2,FALSE)</f>
        <v>Neutre</v>
      </c>
      <c r="S103" s="15" t="str">
        <f>VLOOKUP(Tableau1[[#This Row],[Axes d''évaluation_1]],Grille!C:D,2,FALSE)</f>
        <v>Neutre</v>
      </c>
      <c r="T103" s="25">
        <f>IFERROR(IF(Tableau1[[#This Row],[Non Coté_1]]="OUI","Non côté",SUM(T99:T102)/Tableau1[[#This Row],[Critères d''évaluation_1]]),0.4)</f>
        <v>0.4</v>
      </c>
      <c r="U103" s="57" t="s">
        <v>213</v>
      </c>
      <c r="V103" s="15" t="str">
        <f>VLOOKUP(Tableau1[[#This Row],[Sous-catégorie]],Grille!B:F,4,FALSE)</f>
        <v>- Obligation biodiversités liées au terrain</v>
      </c>
      <c r="W103" s="15">
        <f>VLOOKUP(Tableau1[[#This Row],[Sous-catégorie]],Grille!B:G,5,FALSE)</f>
        <v>2</v>
      </c>
      <c r="X103" s="67">
        <f>IFERROR(IF(Tableau1[[#This Row],[Non Coté_6]]="OUI","Non côté",SUM(X99:X102)/Tableau1[[#This Row],[Critères d''évaluation_6]]),0.4)</f>
        <v>0</v>
      </c>
      <c r="Y103" s="68" t="s">
        <v>213</v>
      </c>
      <c r="Z103" s="85" t="str" cm="1">
        <f t="array" ref="Z10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04" spans="1:26" ht="71.25" hidden="1" outlineLevel="1">
      <c r="A104" s="27"/>
      <c r="B104" s="86"/>
      <c r="C104" s="23"/>
      <c r="D104" s="23"/>
      <c r="E104" s="24"/>
      <c r="F104" s="13"/>
      <c r="G104" s="13"/>
      <c r="H104" s="13"/>
      <c r="I104" s="13"/>
      <c r="J104" s="13"/>
      <c r="K104" s="13"/>
      <c r="L104" s="13"/>
      <c r="M104" s="13"/>
      <c r="N104" s="13"/>
      <c r="O104" s="13"/>
      <c r="P104" s="13"/>
      <c r="Q104" s="13"/>
      <c r="R104" s="35" t="str">
        <f ca="1">VLOOKUP(Q108,data!Q:V,3,FALSE)</f>
        <v>Artificialisation des sols (définition ZAN)_CONST</v>
      </c>
      <c r="S104" s="15" t="str">
        <f ca="1">VLOOKUP(Tableau1[[#This Row],[Axes d''évaluation_1]],Grille!C:D,2,FALSE)</f>
        <v>3 : renaturation/ diminution de la surface artificialisée
2 : aucune artificialisation nette
1 : artificialisation nette mais part de végétalisation
0 : artificialisation des sols</v>
      </c>
      <c r="T104" s="25"/>
      <c r="U104" s="57"/>
      <c r="V104" s="15" t="str">
        <f ca="1">VLOOKUP(Q108,data!Y:AD,3,FALSE)</f>
        <v>Artificialisation des sols (définition ZAN)_CONST</v>
      </c>
      <c r="W104" s="15" t="str">
        <f ca="1">VLOOKUP(Tableau1[[#This Row],[Axes d''évaluation biodiversité_6]],Grille!E:F,2,FALSE)</f>
        <v>3 : renaturation/ diminution de la surface artificialisée
2 : aucune artificialisation nette
-2: artificialisation des sols</v>
      </c>
      <c r="X104" s="67"/>
      <c r="Y104" s="68"/>
      <c r="Z104" s="28"/>
    </row>
    <row r="105" spans="1:26" ht="114" hidden="1" outlineLevel="1">
      <c r="A105" s="27"/>
      <c r="B105" s="86"/>
      <c r="C105" s="23"/>
      <c r="D105" s="23"/>
      <c r="E105" s="24"/>
      <c r="F105" s="13"/>
      <c r="G105" s="13"/>
      <c r="H105" s="13"/>
      <c r="I105" s="13"/>
      <c r="J105" s="13"/>
      <c r="K105" s="13"/>
      <c r="L105" s="13"/>
      <c r="M105" s="13"/>
      <c r="N105" s="13"/>
      <c r="O105" s="13"/>
      <c r="P105" s="13"/>
      <c r="Q105" s="13"/>
      <c r="R105" s="35" t="str">
        <f ca="1">VLOOKUP(Q108,data!Q:V,4,FALSE)</f>
        <v xml:space="preserve">Performance énergétique_CONST
</v>
      </c>
      <c r="S105" s="15" t="str">
        <f ca="1">VLOOKUP(Tableau1[[#This Row],[Axes d''évaluation_1]],Grille!C:D,2,FALSE)</f>
        <v>3 : meilleur résultat en l'état des possibilités techniques
2 : mieux que RE 2020
1 : RE 2020</v>
      </c>
      <c r="T105" s="25"/>
      <c r="U105" s="57"/>
      <c r="V105" s="15" t="str">
        <f ca="1">VLOOKUP(Q108,data!Y:AD,4,FALSE)</f>
        <v>Prise en compte de la biodiversité dans la construction du projet_CONST</v>
      </c>
      <c r="W10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05" s="67"/>
      <c r="Y105" s="68"/>
      <c r="Z105" s="28"/>
    </row>
    <row r="106" spans="1:26" ht="156.75" hidden="1" outlineLevel="1">
      <c r="A106" s="27"/>
      <c r="B106" s="86"/>
      <c r="C106" s="23"/>
      <c r="D106" s="23"/>
      <c r="E106" s="24"/>
      <c r="F106" s="13"/>
      <c r="G106" s="13"/>
      <c r="H106" s="13"/>
      <c r="I106" s="13"/>
      <c r="J106" s="13"/>
      <c r="K106" s="13"/>
      <c r="L106" s="13"/>
      <c r="M106" s="13"/>
      <c r="N106" s="13"/>
      <c r="O106" s="13"/>
      <c r="P106" s="13"/>
      <c r="Q106" s="13"/>
      <c r="R106" s="35" t="str">
        <f ca="1">VLOOKUP(Q108,data!Q:V,5,FALSE)</f>
        <v xml:space="preserve">Matériaux utilisés_CONST
</v>
      </c>
      <c r="S106" s="15" t="str">
        <f ca="1">VLOOKUP(Tableau1[[#This Row],[Axes d''évaluation_1]],Grille!C:D,2,FALSE)</f>
        <v>4 : Meilleur résultat en l'état des possibilités techniques
3 : Matériaux bio-sourcés issus du territoire CCLG 
2 : Matériaux bio-sourcés
1 : Matériaux bas carbone</v>
      </c>
      <c r="T106" s="25"/>
      <c r="U106" s="57"/>
      <c r="V106" s="15" t="str">
        <f ca="1">VLOOKUP(Q108,data!Y:AD,5,FALSE)</f>
        <v>Intégration de solutions de préservation et d'amélioration de la biodiversité (cumulatif)_CONST</v>
      </c>
      <c r="W10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06" s="67"/>
      <c r="Y106" s="68"/>
      <c r="Z106" s="28"/>
    </row>
    <row r="107" spans="1:26" ht="42.75" hidden="1" outlineLevel="1">
      <c r="A107" s="27"/>
      <c r="B107" s="86"/>
      <c r="C107" s="23"/>
      <c r="D107" s="23"/>
      <c r="E107" s="24"/>
      <c r="F107" s="13"/>
      <c r="G107" s="13"/>
      <c r="H107" s="13"/>
      <c r="I107" s="13"/>
      <c r="J107" s="13"/>
      <c r="K107" s="13"/>
      <c r="L107" s="13"/>
      <c r="M107" s="13"/>
      <c r="N107" s="13"/>
      <c r="O107" s="13"/>
      <c r="P107" s="13"/>
      <c r="Q107" s="13"/>
      <c r="R107" s="35" t="str">
        <f ca="1">VLOOKUP(Q108,data!Q:V,6,FALSE)</f>
        <v>Sobriété du projet (bonus)_CONST</v>
      </c>
      <c r="S107" s="15" t="str">
        <f ca="1">VLOOKUP(Tableau1[[#This Row],[Axes d''évaluation_1]],Grille!C:D,2,FALSE)</f>
        <v>1 : Répond à un besoin défini (périmètre, emplacement, ampleur, cible) 
1 : La réponse au besoin est celle ayant le moins de conséquences sur l'environnement</v>
      </c>
      <c r="T107" s="25"/>
      <c r="U107" s="57"/>
      <c r="V107" s="15" t="str">
        <f ca="1">VLOOKUP(Q108,data!Y:AD,6,FALSE)</f>
        <v>Labellisation du projet_CONST</v>
      </c>
      <c r="W107" s="15" t="str">
        <f ca="1">VLOOKUP(Tableau1[[#This Row],[Axes d''évaluation biodiversité_6]],Grille!E:F,2,FALSE)</f>
        <v xml:space="preserve"> 1 : Labellisation  Biodivercity</v>
      </c>
      <c r="X107" s="67"/>
      <c r="Y107" s="68"/>
      <c r="Z107" s="28"/>
    </row>
    <row r="108" spans="1:26" ht="85.5" collapsed="1">
      <c r="A108" s="27" t="s">
        <v>185</v>
      </c>
      <c r="B108" s="86"/>
      <c r="C108" s="23"/>
      <c r="D108" s="23" t="s">
        <v>86</v>
      </c>
      <c r="E108" s="13" t="s">
        <v>87</v>
      </c>
      <c r="F108" s="13" t="s">
        <v>88</v>
      </c>
      <c r="G108" s="13" t="s">
        <v>87</v>
      </c>
      <c r="H108" s="13">
        <v>50000</v>
      </c>
      <c r="I108" s="13">
        <v>50000</v>
      </c>
      <c r="J108" s="13">
        <v>50000</v>
      </c>
      <c r="K108" s="13">
        <v>50000</v>
      </c>
      <c r="L108" s="13">
        <v>50000</v>
      </c>
      <c r="M108" s="13">
        <v>50000</v>
      </c>
      <c r="N108" s="13">
        <v>50000</v>
      </c>
      <c r="O108" s="13">
        <v>50000</v>
      </c>
      <c r="P108" s="13" t="s">
        <v>10</v>
      </c>
      <c r="Q108" s="13" t="s">
        <v>105</v>
      </c>
      <c r="R108" s="35" t="str">
        <f>VLOOKUP(Tableau1[[#This Row],[Sous-catégorie]],Grille!B:C,2,FALSE)</f>
        <v>- artificialisation des sols
- performance énergétique
- matériaux utilisés
- sobriété du projet (bonus)</v>
      </c>
      <c r="S108" s="15">
        <f>VLOOKUP(Tableau1[[#This Row],[Axes d''évaluation_1]],Grille!C:D,2,FALSE)</f>
        <v>10</v>
      </c>
      <c r="T108" s="25">
        <f>IFERROR(IF(Tableau1[[#This Row],[Non Coté_1]]="OUI","Non côté",SUM(T104:T107)/Tableau1[[#This Row],[Critères d''évaluation_1]]),0.4)</f>
        <v>0</v>
      </c>
      <c r="U108" s="57" t="s">
        <v>213</v>
      </c>
      <c r="V108" s="15" t="str">
        <f>VLOOKUP(Tableau1[[#This Row],[Sous-catégorie]],Grille!B:F,4,FALSE)</f>
        <v>- artificialisation des sols
- prise en compte de la biodiversité dans la construction du projet
- intégration de solutions de préservation de la biodiversité
- labellisation du projet</v>
      </c>
      <c r="W108" s="15">
        <f>VLOOKUP(Tableau1[[#This Row],[Sous-catégorie]],Grille!B:G,5,FALSE)</f>
        <v>11</v>
      </c>
      <c r="X108" s="67">
        <f>IFERROR(IF(Tableau1[[#This Row],[Non Coté_6]]="OUI","Non côté",SUM(X104:X107)/Tableau1[[#This Row],[Critères d''évaluation_6]]),0.4)</f>
        <v>0</v>
      </c>
      <c r="Y108" s="68" t="s">
        <v>213</v>
      </c>
      <c r="Z108" s="85" t="str" cm="1">
        <f t="array" ref="Z10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09" spans="1:26" ht="156.75" hidden="1" outlineLevel="1">
      <c r="A109" s="70"/>
      <c r="B109" s="86"/>
      <c r="C109" s="23"/>
      <c r="D109" s="23"/>
      <c r="E109" s="24"/>
      <c r="F109" s="13"/>
      <c r="G109" s="13"/>
      <c r="H109" s="13"/>
      <c r="I109" s="13"/>
      <c r="J109" s="13"/>
      <c r="K109" s="13"/>
      <c r="L109" s="13"/>
      <c r="M109" s="13"/>
      <c r="N109" s="13"/>
      <c r="O109" s="13"/>
      <c r="P109" s="13"/>
      <c r="Q109" s="13"/>
      <c r="R109" s="35" t="e">
        <f ca="1">VLOOKUP(Q113,data!Q:V,3,FALSE)</f>
        <v>#REF!</v>
      </c>
      <c r="S109" s="15" t="e">
        <f ca="1">VLOOKUP(Tableau1[[#This Row],[Axes d''évaluation_1]],Grille!C:D,2,FALSE)</f>
        <v>#REF!</v>
      </c>
      <c r="T109" s="25"/>
      <c r="U109" s="57"/>
      <c r="V109" s="15" t="str">
        <f ca="1">VLOOKUP(Q113,data!Y:AD,3,FALSE)</f>
        <v>Obligations biodiversités liées au terrain_FONCA</v>
      </c>
      <c r="W10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09" s="67"/>
      <c r="Y109" s="68"/>
      <c r="Z109" s="28"/>
    </row>
    <row r="110" spans="1:26" ht="15.75" hidden="1" outlineLevel="1">
      <c r="A110" s="70"/>
      <c r="B110" s="86"/>
      <c r="C110" s="23"/>
      <c r="D110" s="23"/>
      <c r="E110" s="24"/>
      <c r="F110" s="13"/>
      <c r="G110" s="13"/>
      <c r="H110" s="13"/>
      <c r="I110" s="13"/>
      <c r="J110" s="13"/>
      <c r="K110" s="13"/>
      <c r="L110" s="13"/>
      <c r="M110" s="13"/>
      <c r="N110" s="13"/>
      <c r="O110" s="13"/>
      <c r="P110" s="13"/>
      <c r="Q110" s="13"/>
      <c r="R110" s="35">
        <f>VLOOKUP(Q113,data!Q:V,4,FALSE)</f>
        <v>0</v>
      </c>
      <c r="S110" s="15" t="e">
        <f>VLOOKUP(Tableau1[[#This Row],[Axes d''évaluation_1]],Grille!C:D,2,FALSE)</f>
        <v>#N/A</v>
      </c>
      <c r="T110" s="25"/>
      <c r="U110" s="57"/>
      <c r="V110" s="15">
        <f>VLOOKUP(Q113,data!Y:AD,4,FALSE)</f>
        <v>0</v>
      </c>
      <c r="W110" s="15" t="e">
        <f>VLOOKUP(Tableau1[[#This Row],[Axes d''évaluation biodiversité_6]],Grille!E:F,2,FALSE)</f>
        <v>#N/A</v>
      </c>
      <c r="X110" s="67"/>
      <c r="Y110" s="68"/>
      <c r="Z110" s="28"/>
    </row>
    <row r="111" spans="1:26" ht="15.75" hidden="1" outlineLevel="1">
      <c r="A111" s="70"/>
      <c r="B111" s="86"/>
      <c r="C111" s="23"/>
      <c r="D111" s="23"/>
      <c r="E111" s="24"/>
      <c r="F111" s="13"/>
      <c r="G111" s="13"/>
      <c r="H111" s="13"/>
      <c r="I111" s="13"/>
      <c r="J111" s="13"/>
      <c r="K111" s="13"/>
      <c r="L111" s="13"/>
      <c r="M111" s="13"/>
      <c r="N111" s="13"/>
      <c r="O111" s="13"/>
      <c r="P111" s="13"/>
      <c r="Q111" s="13"/>
      <c r="R111" s="35">
        <f>VLOOKUP(Q113,data!Q:V,5,FALSE)</f>
        <v>0</v>
      </c>
      <c r="S111" s="15" t="e">
        <f>VLOOKUP(Tableau1[[#This Row],[Axes d''évaluation_1]],Grille!C:D,2,FALSE)</f>
        <v>#N/A</v>
      </c>
      <c r="T111" s="25"/>
      <c r="U111" s="57"/>
      <c r="V111" s="15">
        <f>VLOOKUP(Q113,data!Y:AD,5,FALSE)</f>
        <v>0</v>
      </c>
      <c r="W111" s="15" t="e">
        <f>VLOOKUP(Tableau1[[#This Row],[Axes d''évaluation biodiversité_6]],Grille!E:F,2,FALSE)</f>
        <v>#N/A</v>
      </c>
      <c r="X111" s="67"/>
      <c r="Y111" s="68"/>
      <c r="Z111" s="28"/>
    </row>
    <row r="112" spans="1:26" ht="15.75" hidden="1" outlineLevel="1">
      <c r="A112" s="70"/>
      <c r="B112" s="86"/>
      <c r="C112" s="23"/>
      <c r="D112" s="23"/>
      <c r="E112" s="24"/>
      <c r="F112" s="13"/>
      <c r="G112" s="13"/>
      <c r="H112" s="13"/>
      <c r="I112" s="13"/>
      <c r="J112" s="13"/>
      <c r="K112" s="13"/>
      <c r="L112" s="13"/>
      <c r="M112" s="13"/>
      <c r="N112" s="13"/>
      <c r="O112" s="13"/>
      <c r="P112" s="13"/>
      <c r="Q112" s="13"/>
      <c r="R112" s="35">
        <f>VLOOKUP(Q113,data!Q:V,6,FALSE)</f>
        <v>0</v>
      </c>
      <c r="S112" s="15" t="e">
        <f>VLOOKUP(Tableau1[[#This Row],[Axes d''évaluation_1]],Grille!C:D,2,FALSE)</f>
        <v>#N/A</v>
      </c>
      <c r="T112" s="25"/>
      <c r="U112" s="57"/>
      <c r="V112" s="15">
        <f>VLOOKUP(Q113,data!Y:AD,6,FALSE)</f>
        <v>0</v>
      </c>
      <c r="W112" s="15" t="e">
        <f>VLOOKUP(Tableau1[[#This Row],[Axes d''évaluation biodiversité_6]],Grille!E:F,2,FALSE)</f>
        <v>#N/A</v>
      </c>
      <c r="X112" s="67"/>
      <c r="Y112" s="68"/>
      <c r="Z112" s="28"/>
    </row>
    <row r="113" spans="1:26" ht="15.75" collapsed="1">
      <c r="A113" s="70" t="s">
        <v>185</v>
      </c>
      <c r="B113" s="86"/>
      <c r="C113" s="23"/>
      <c r="D113" s="23" t="s">
        <v>86</v>
      </c>
      <c r="E113" s="13" t="s">
        <v>87</v>
      </c>
      <c r="F113" s="13" t="s">
        <v>88</v>
      </c>
      <c r="G113" s="13" t="s">
        <v>87</v>
      </c>
      <c r="H113" s="13">
        <v>50000</v>
      </c>
      <c r="I113" s="13">
        <v>50000</v>
      </c>
      <c r="J113" s="13">
        <v>50000</v>
      </c>
      <c r="K113" s="13">
        <v>50000</v>
      </c>
      <c r="L113" s="13">
        <v>50000</v>
      </c>
      <c r="M113" s="13">
        <v>50000</v>
      </c>
      <c r="N113" s="13">
        <v>50000</v>
      </c>
      <c r="O113" s="13">
        <v>50000</v>
      </c>
      <c r="P113" s="13" t="s">
        <v>65</v>
      </c>
      <c r="Q113" s="13" t="s">
        <v>67</v>
      </c>
      <c r="R113" s="35" t="str">
        <f>VLOOKUP(Tableau1[[#This Row],[Sous-catégorie]],Grille!B:C,2,FALSE)</f>
        <v>Neutre</v>
      </c>
      <c r="S113" s="15" t="str">
        <f>VLOOKUP(Tableau1[[#This Row],[Axes d''évaluation_1]],Grille!C:D,2,FALSE)</f>
        <v>Neutre</v>
      </c>
      <c r="T113" s="25">
        <f>IFERROR(IF(Tableau1[[#This Row],[Non Coté_1]]="OUI","Non côté",SUM(T109:T112)/Tableau1[[#This Row],[Critères d''évaluation_1]]),0.4)</f>
        <v>0.4</v>
      </c>
      <c r="U113" s="57" t="s">
        <v>213</v>
      </c>
      <c r="V113" s="15" t="str">
        <f>VLOOKUP(Tableau1[[#This Row],[Sous-catégorie]],Grille!B:F,4,FALSE)</f>
        <v>- Obligation biodiversités liées au terrain</v>
      </c>
      <c r="W113" s="15">
        <f>VLOOKUP(Tableau1[[#This Row],[Sous-catégorie]],Grille!B:G,5,FALSE)</f>
        <v>2</v>
      </c>
      <c r="X113" s="67">
        <f>IFERROR(IF(Tableau1[[#This Row],[Non Coté_6]]="OUI","Non côté",SUM(X109:X112)/Tableau1[[#This Row],[Critères d''évaluation_6]]),0.4)</f>
        <v>0</v>
      </c>
      <c r="Y113" s="68" t="s">
        <v>213</v>
      </c>
      <c r="Z113" s="85" t="str" cm="1">
        <f t="array" ref="Z11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14" spans="1:26" ht="71.25" hidden="1" outlineLevel="1">
      <c r="A114" s="27"/>
      <c r="B114" s="86"/>
      <c r="C114" s="23"/>
      <c r="D114" s="23"/>
      <c r="E114" s="24"/>
      <c r="F114" s="13"/>
      <c r="G114" s="13"/>
      <c r="H114" s="13"/>
      <c r="I114" s="13"/>
      <c r="J114" s="13"/>
      <c r="K114" s="13"/>
      <c r="L114" s="13"/>
      <c r="M114" s="13"/>
      <c r="N114" s="13"/>
      <c r="O114" s="13"/>
      <c r="P114" s="13"/>
      <c r="Q114" s="13"/>
      <c r="R114" s="35" t="str">
        <f ca="1">VLOOKUP(Q118,data!Q:V,3,FALSE)</f>
        <v>Artificialisation des sols (définition ZAN)_CONST</v>
      </c>
      <c r="S114" s="15" t="str">
        <f ca="1">VLOOKUP(Tableau1[[#This Row],[Axes d''évaluation_1]],Grille!C:D,2,FALSE)</f>
        <v>3 : renaturation/ diminution de la surface artificialisée
2 : aucune artificialisation nette
1 : artificialisation nette mais part de végétalisation
0 : artificialisation des sols</v>
      </c>
      <c r="T114" s="25"/>
      <c r="U114" s="57"/>
      <c r="V114" s="15" t="str">
        <f ca="1">VLOOKUP(Q118,data!Y:AD,3,FALSE)</f>
        <v>Artificialisation des sols (définition ZAN)_CONST</v>
      </c>
      <c r="W114" s="15" t="str">
        <f ca="1">VLOOKUP(Tableau1[[#This Row],[Axes d''évaluation biodiversité_6]],Grille!E:F,2,FALSE)</f>
        <v>3 : renaturation/ diminution de la surface artificialisée
2 : aucune artificialisation nette
-2: artificialisation des sols</v>
      </c>
      <c r="X114" s="67"/>
      <c r="Y114" s="68"/>
      <c r="Z114" s="28"/>
    </row>
    <row r="115" spans="1:26" ht="114" hidden="1" outlineLevel="1">
      <c r="A115" s="27"/>
      <c r="B115" s="86"/>
      <c r="C115" s="23"/>
      <c r="D115" s="23"/>
      <c r="E115" s="24"/>
      <c r="F115" s="13"/>
      <c r="G115" s="13"/>
      <c r="H115" s="13"/>
      <c r="I115" s="13"/>
      <c r="J115" s="13"/>
      <c r="K115" s="13"/>
      <c r="L115" s="13"/>
      <c r="M115" s="13"/>
      <c r="N115" s="13"/>
      <c r="O115" s="13"/>
      <c r="P115" s="13"/>
      <c r="Q115" s="13"/>
      <c r="R115" s="35" t="str">
        <f ca="1">VLOOKUP(Q118,data!Q:V,4,FALSE)</f>
        <v xml:space="preserve">Performance énergétique_CONST
</v>
      </c>
      <c r="S115" s="15" t="str">
        <f ca="1">VLOOKUP(Tableau1[[#This Row],[Axes d''évaluation_1]],Grille!C:D,2,FALSE)</f>
        <v>3 : meilleur résultat en l'état des possibilités techniques
2 : mieux que RE 2020
1 : RE 2020</v>
      </c>
      <c r="T115" s="25"/>
      <c r="U115" s="57"/>
      <c r="V115" s="15" t="str">
        <f ca="1">VLOOKUP(Q118,data!Y:AD,4,FALSE)</f>
        <v>Prise en compte de la biodiversité dans la construction du projet_CONST</v>
      </c>
      <c r="W11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15" s="67"/>
      <c r="Y115" s="68"/>
      <c r="Z115" s="28"/>
    </row>
    <row r="116" spans="1:26" ht="156.75" hidden="1" outlineLevel="1">
      <c r="A116" s="27"/>
      <c r="B116" s="86"/>
      <c r="C116" s="23"/>
      <c r="D116" s="23"/>
      <c r="E116" s="24"/>
      <c r="F116" s="13"/>
      <c r="G116" s="13"/>
      <c r="H116" s="13"/>
      <c r="I116" s="13"/>
      <c r="J116" s="13"/>
      <c r="K116" s="13"/>
      <c r="L116" s="13"/>
      <c r="M116" s="13"/>
      <c r="N116" s="13"/>
      <c r="O116" s="13"/>
      <c r="P116" s="13"/>
      <c r="Q116" s="13"/>
      <c r="R116" s="35" t="str">
        <f ca="1">VLOOKUP(Q118,data!Q:V,5,FALSE)</f>
        <v xml:space="preserve">Matériaux utilisés_CONST
</v>
      </c>
      <c r="S116" s="15" t="str">
        <f ca="1">VLOOKUP(Tableau1[[#This Row],[Axes d''évaluation_1]],Grille!C:D,2,FALSE)</f>
        <v>4 : Meilleur résultat en l'état des possibilités techniques
3 : Matériaux bio-sourcés issus du territoire CCLG 
2 : Matériaux bio-sourcés
1 : Matériaux bas carbone</v>
      </c>
      <c r="T116" s="25"/>
      <c r="U116" s="57"/>
      <c r="V116" s="15" t="str">
        <f ca="1">VLOOKUP(Q118,data!Y:AD,5,FALSE)</f>
        <v>Intégration de solutions de préservation et d'amélioration de la biodiversité (cumulatif)_CONST</v>
      </c>
      <c r="W11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16" s="67"/>
      <c r="Y116" s="68"/>
      <c r="Z116" s="28"/>
    </row>
    <row r="117" spans="1:26" ht="42.75" hidden="1" outlineLevel="1">
      <c r="A117" s="27"/>
      <c r="B117" s="86"/>
      <c r="C117" s="23"/>
      <c r="D117" s="23"/>
      <c r="E117" s="24"/>
      <c r="F117" s="13"/>
      <c r="G117" s="13"/>
      <c r="H117" s="13"/>
      <c r="I117" s="13"/>
      <c r="J117" s="13"/>
      <c r="K117" s="13"/>
      <c r="L117" s="13"/>
      <c r="M117" s="13"/>
      <c r="N117" s="13"/>
      <c r="O117" s="13"/>
      <c r="P117" s="13"/>
      <c r="Q117" s="13"/>
      <c r="R117" s="35" t="str">
        <f ca="1">VLOOKUP(Q118,data!Q:V,6,FALSE)</f>
        <v>Sobriété du projet (bonus)_CONST</v>
      </c>
      <c r="S117" s="15" t="str">
        <f ca="1">VLOOKUP(Tableau1[[#This Row],[Axes d''évaluation_1]],Grille!C:D,2,FALSE)</f>
        <v>1 : Répond à un besoin défini (périmètre, emplacement, ampleur, cible) 
1 : La réponse au besoin est celle ayant le moins de conséquences sur l'environnement</v>
      </c>
      <c r="T117" s="25"/>
      <c r="U117" s="57"/>
      <c r="V117" s="15" t="str">
        <f ca="1">VLOOKUP(Q118,data!Y:AD,6,FALSE)</f>
        <v>Labellisation du projet_CONST</v>
      </c>
      <c r="W117" s="15" t="str">
        <f ca="1">VLOOKUP(Tableau1[[#This Row],[Axes d''évaluation biodiversité_6]],Grille!E:F,2,FALSE)</f>
        <v xml:space="preserve"> 1 : Labellisation  Biodivercity</v>
      </c>
      <c r="X117" s="67"/>
      <c r="Y117" s="68"/>
      <c r="Z117" s="28"/>
    </row>
    <row r="118" spans="1:26" ht="85.5" collapsed="1">
      <c r="A118" s="27" t="s">
        <v>185</v>
      </c>
      <c r="B118" s="86"/>
      <c r="C118" s="23"/>
      <c r="D118" s="23" t="s">
        <v>86</v>
      </c>
      <c r="E118" s="13" t="s">
        <v>87</v>
      </c>
      <c r="F118" s="13" t="s">
        <v>88</v>
      </c>
      <c r="G118" s="13" t="s">
        <v>87</v>
      </c>
      <c r="H118" s="13">
        <v>50000</v>
      </c>
      <c r="I118" s="13">
        <v>50000</v>
      </c>
      <c r="J118" s="13">
        <v>50000</v>
      </c>
      <c r="K118" s="13">
        <v>50000</v>
      </c>
      <c r="L118" s="13">
        <v>50000</v>
      </c>
      <c r="M118" s="13">
        <v>50000</v>
      </c>
      <c r="N118" s="13">
        <v>50000</v>
      </c>
      <c r="O118" s="13">
        <v>50000</v>
      </c>
      <c r="P118" s="13" t="s">
        <v>10</v>
      </c>
      <c r="Q118" s="13" t="s">
        <v>105</v>
      </c>
      <c r="R118" s="35" t="str">
        <f>VLOOKUP(Tableau1[[#This Row],[Sous-catégorie]],Grille!B:C,2,FALSE)</f>
        <v>- artificialisation des sols
- performance énergétique
- matériaux utilisés
- sobriété du projet (bonus)</v>
      </c>
      <c r="S118" s="15">
        <f>VLOOKUP(Tableau1[[#This Row],[Axes d''évaluation_1]],Grille!C:D,2,FALSE)</f>
        <v>10</v>
      </c>
      <c r="T118" s="25">
        <f>IFERROR(IF(Tableau1[[#This Row],[Non Coté_1]]="OUI","Non côté",SUM(T114:T117)/Tableau1[[#This Row],[Critères d''évaluation_1]]),0.4)</f>
        <v>0</v>
      </c>
      <c r="U118" s="57" t="s">
        <v>213</v>
      </c>
      <c r="V118" s="15" t="str">
        <f>VLOOKUP(Tableau1[[#This Row],[Sous-catégorie]],Grille!B:F,4,FALSE)</f>
        <v>- artificialisation des sols
- prise en compte de la biodiversité dans la construction du projet
- intégration de solutions de préservation de la biodiversité
- labellisation du projet</v>
      </c>
      <c r="W118" s="15">
        <f>VLOOKUP(Tableau1[[#This Row],[Sous-catégorie]],Grille!B:G,5,FALSE)</f>
        <v>11</v>
      </c>
      <c r="X118" s="67">
        <f>IFERROR(IF(Tableau1[[#This Row],[Non Coté_6]]="OUI","Non côté",SUM(X114:X117)/Tableau1[[#This Row],[Critères d''évaluation_6]]),0.4)</f>
        <v>0</v>
      </c>
      <c r="Y118" s="68" t="s">
        <v>213</v>
      </c>
      <c r="Z118" s="85" t="str" cm="1">
        <f t="array" ref="Z11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19" spans="1:26" ht="156.75" hidden="1" outlineLevel="1">
      <c r="A119" s="70"/>
      <c r="B119" s="86"/>
      <c r="C119" s="23"/>
      <c r="D119" s="23"/>
      <c r="E119" s="24"/>
      <c r="F119" s="13"/>
      <c r="G119" s="13"/>
      <c r="H119" s="13"/>
      <c r="I119" s="13"/>
      <c r="J119" s="13"/>
      <c r="K119" s="13"/>
      <c r="L119" s="13"/>
      <c r="M119" s="13"/>
      <c r="N119" s="13"/>
      <c r="O119" s="13"/>
      <c r="P119" s="13"/>
      <c r="Q119" s="13"/>
      <c r="R119" s="35" t="e">
        <f ca="1">VLOOKUP(Q123,data!Q:V,3,FALSE)</f>
        <v>#REF!</v>
      </c>
      <c r="S119" s="15" t="e">
        <f ca="1">VLOOKUP(Tableau1[[#This Row],[Axes d''évaluation_1]],Grille!C:D,2,FALSE)</f>
        <v>#REF!</v>
      </c>
      <c r="T119" s="25"/>
      <c r="U119" s="57"/>
      <c r="V119" s="15" t="str">
        <f ca="1">VLOOKUP(Q123,data!Y:AD,3,FALSE)</f>
        <v>Obligations biodiversités liées au terrain_FONCA</v>
      </c>
      <c r="W11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19" s="67"/>
      <c r="Y119" s="68"/>
      <c r="Z119" s="28"/>
    </row>
    <row r="120" spans="1:26" ht="15.75" hidden="1" outlineLevel="1">
      <c r="A120" s="70"/>
      <c r="B120" s="86"/>
      <c r="C120" s="23"/>
      <c r="D120" s="23"/>
      <c r="E120" s="24"/>
      <c r="F120" s="13"/>
      <c r="G120" s="13"/>
      <c r="H120" s="13"/>
      <c r="I120" s="13"/>
      <c r="J120" s="13"/>
      <c r="K120" s="13"/>
      <c r="L120" s="13"/>
      <c r="M120" s="13"/>
      <c r="N120" s="13"/>
      <c r="O120" s="13"/>
      <c r="P120" s="13"/>
      <c r="Q120" s="13"/>
      <c r="R120" s="35">
        <f>VLOOKUP(Q123,data!Q:V,4,FALSE)</f>
        <v>0</v>
      </c>
      <c r="S120" s="15" t="e">
        <f>VLOOKUP(Tableau1[[#This Row],[Axes d''évaluation_1]],Grille!C:D,2,FALSE)</f>
        <v>#N/A</v>
      </c>
      <c r="T120" s="25"/>
      <c r="U120" s="57"/>
      <c r="V120" s="15">
        <f>VLOOKUP(Q123,data!Y:AD,4,FALSE)</f>
        <v>0</v>
      </c>
      <c r="W120" s="15" t="e">
        <f>VLOOKUP(Tableau1[[#This Row],[Axes d''évaluation biodiversité_6]],Grille!E:F,2,FALSE)</f>
        <v>#N/A</v>
      </c>
      <c r="X120" s="67"/>
      <c r="Y120" s="68"/>
      <c r="Z120" s="28"/>
    </row>
    <row r="121" spans="1:26" ht="15.75" hidden="1" outlineLevel="1">
      <c r="A121" s="70"/>
      <c r="B121" s="86"/>
      <c r="C121" s="23"/>
      <c r="D121" s="23"/>
      <c r="E121" s="24"/>
      <c r="F121" s="13"/>
      <c r="G121" s="13"/>
      <c r="H121" s="13"/>
      <c r="I121" s="13"/>
      <c r="J121" s="13"/>
      <c r="K121" s="13"/>
      <c r="L121" s="13"/>
      <c r="M121" s="13"/>
      <c r="N121" s="13"/>
      <c r="O121" s="13"/>
      <c r="P121" s="13"/>
      <c r="Q121" s="13"/>
      <c r="R121" s="35">
        <f>VLOOKUP(Q123,data!Q:V,5,FALSE)</f>
        <v>0</v>
      </c>
      <c r="S121" s="15" t="e">
        <f>VLOOKUP(Tableau1[[#This Row],[Axes d''évaluation_1]],Grille!C:D,2,FALSE)</f>
        <v>#N/A</v>
      </c>
      <c r="T121" s="25"/>
      <c r="U121" s="57"/>
      <c r="V121" s="15">
        <f>VLOOKUP(Q123,data!Y:AD,5,FALSE)</f>
        <v>0</v>
      </c>
      <c r="W121" s="15" t="e">
        <f>VLOOKUP(Tableau1[[#This Row],[Axes d''évaluation biodiversité_6]],Grille!E:F,2,FALSE)</f>
        <v>#N/A</v>
      </c>
      <c r="X121" s="67"/>
      <c r="Y121" s="68"/>
      <c r="Z121" s="28"/>
    </row>
    <row r="122" spans="1:26" ht="15.75" hidden="1" outlineLevel="1">
      <c r="A122" s="70"/>
      <c r="B122" s="86"/>
      <c r="C122" s="23"/>
      <c r="D122" s="23"/>
      <c r="E122" s="24"/>
      <c r="F122" s="13"/>
      <c r="G122" s="13"/>
      <c r="H122" s="13"/>
      <c r="I122" s="13"/>
      <c r="J122" s="13"/>
      <c r="K122" s="13"/>
      <c r="L122" s="13"/>
      <c r="M122" s="13"/>
      <c r="N122" s="13"/>
      <c r="O122" s="13"/>
      <c r="P122" s="13"/>
      <c r="Q122" s="13"/>
      <c r="R122" s="35">
        <f>VLOOKUP(Q123,data!Q:V,6,FALSE)</f>
        <v>0</v>
      </c>
      <c r="S122" s="15" t="e">
        <f>VLOOKUP(Tableau1[[#This Row],[Axes d''évaluation_1]],Grille!C:D,2,FALSE)</f>
        <v>#N/A</v>
      </c>
      <c r="T122" s="25"/>
      <c r="U122" s="57"/>
      <c r="V122" s="15">
        <f>VLOOKUP(Q123,data!Y:AD,6,FALSE)</f>
        <v>0</v>
      </c>
      <c r="W122" s="15" t="e">
        <f>VLOOKUP(Tableau1[[#This Row],[Axes d''évaluation biodiversité_6]],Grille!E:F,2,FALSE)</f>
        <v>#N/A</v>
      </c>
      <c r="X122" s="67"/>
      <c r="Y122" s="68"/>
      <c r="Z122" s="28"/>
    </row>
    <row r="123" spans="1:26" ht="15.75" collapsed="1">
      <c r="A123" s="70" t="s">
        <v>185</v>
      </c>
      <c r="B123" s="86"/>
      <c r="C123" s="23"/>
      <c r="D123" s="23" t="s">
        <v>86</v>
      </c>
      <c r="E123" s="13" t="s">
        <v>87</v>
      </c>
      <c r="F123" s="13" t="s">
        <v>88</v>
      </c>
      <c r="G123" s="13" t="s">
        <v>87</v>
      </c>
      <c r="H123" s="13">
        <v>50000</v>
      </c>
      <c r="I123" s="13">
        <v>50000</v>
      </c>
      <c r="J123" s="13">
        <v>50000</v>
      </c>
      <c r="K123" s="13">
        <v>50000</v>
      </c>
      <c r="L123" s="13">
        <v>50000</v>
      </c>
      <c r="M123" s="13">
        <v>50000</v>
      </c>
      <c r="N123" s="13">
        <v>50000</v>
      </c>
      <c r="O123" s="13">
        <v>50000</v>
      </c>
      <c r="P123" s="13" t="s">
        <v>65</v>
      </c>
      <c r="Q123" s="13" t="s">
        <v>67</v>
      </c>
      <c r="R123" s="35" t="str">
        <f>VLOOKUP(Tableau1[[#This Row],[Sous-catégorie]],Grille!B:C,2,FALSE)</f>
        <v>Neutre</v>
      </c>
      <c r="S123" s="15" t="str">
        <f>VLOOKUP(Tableau1[[#This Row],[Axes d''évaluation_1]],Grille!C:D,2,FALSE)</f>
        <v>Neutre</v>
      </c>
      <c r="T123" s="25">
        <f>IFERROR(IF(Tableau1[[#This Row],[Non Coté_1]]="OUI","Non côté",SUM(T119:T122)/Tableau1[[#This Row],[Critères d''évaluation_1]]),0.4)</f>
        <v>0.4</v>
      </c>
      <c r="U123" s="57" t="s">
        <v>213</v>
      </c>
      <c r="V123" s="15" t="str">
        <f>VLOOKUP(Tableau1[[#This Row],[Sous-catégorie]],Grille!B:F,4,FALSE)</f>
        <v>- Obligation biodiversités liées au terrain</v>
      </c>
      <c r="W123" s="15">
        <f>VLOOKUP(Tableau1[[#This Row],[Sous-catégorie]],Grille!B:G,5,FALSE)</f>
        <v>2</v>
      </c>
      <c r="X123" s="67">
        <f>IFERROR(IF(Tableau1[[#This Row],[Non Coté_6]]="OUI","Non côté",SUM(X119:X122)/Tableau1[[#This Row],[Critères d''évaluation_6]]),0.4)</f>
        <v>0</v>
      </c>
      <c r="Y123" s="68" t="s">
        <v>213</v>
      </c>
      <c r="Z123" s="85" t="str" cm="1">
        <f t="array" ref="Z12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24" spans="1:26" ht="71.25" hidden="1" outlineLevel="1">
      <c r="A124" s="27"/>
      <c r="B124" s="86"/>
      <c r="C124" s="23"/>
      <c r="D124" s="23"/>
      <c r="E124" s="24"/>
      <c r="F124" s="13"/>
      <c r="G124" s="13"/>
      <c r="H124" s="13"/>
      <c r="I124" s="13"/>
      <c r="J124" s="13"/>
      <c r="K124" s="13"/>
      <c r="L124" s="13"/>
      <c r="M124" s="13"/>
      <c r="N124" s="13"/>
      <c r="O124" s="13"/>
      <c r="P124" s="13"/>
      <c r="Q124" s="13"/>
      <c r="R124" s="35" t="str">
        <f ca="1">VLOOKUP(Q128,data!Q:V,3,FALSE)</f>
        <v>Artificialisation des sols (définition ZAN)_CONST</v>
      </c>
      <c r="S124" s="15" t="str">
        <f ca="1">VLOOKUP(Tableau1[[#This Row],[Axes d''évaluation_1]],Grille!C:D,2,FALSE)</f>
        <v>3 : renaturation/ diminution de la surface artificialisée
2 : aucune artificialisation nette
1 : artificialisation nette mais part de végétalisation
0 : artificialisation des sols</v>
      </c>
      <c r="T124" s="25"/>
      <c r="U124" s="57"/>
      <c r="V124" s="15" t="str">
        <f ca="1">VLOOKUP(Q128,data!Y:AD,3,FALSE)</f>
        <v>Artificialisation des sols (définition ZAN)_CONST</v>
      </c>
      <c r="W124" s="15" t="str">
        <f ca="1">VLOOKUP(Tableau1[[#This Row],[Axes d''évaluation biodiversité_6]],Grille!E:F,2,FALSE)</f>
        <v>3 : renaturation/ diminution de la surface artificialisée
2 : aucune artificialisation nette
-2: artificialisation des sols</v>
      </c>
      <c r="X124" s="67"/>
      <c r="Y124" s="68"/>
      <c r="Z124" s="28"/>
    </row>
    <row r="125" spans="1:26" ht="114" hidden="1" outlineLevel="1">
      <c r="A125" s="27"/>
      <c r="B125" s="86"/>
      <c r="C125" s="23"/>
      <c r="D125" s="23"/>
      <c r="E125" s="24"/>
      <c r="F125" s="13"/>
      <c r="G125" s="13"/>
      <c r="H125" s="13"/>
      <c r="I125" s="13"/>
      <c r="J125" s="13"/>
      <c r="K125" s="13"/>
      <c r="L125" s="13"/>
      <c r="M125" s="13"/>
      <c r="N125" s="13"/>
      <c r="O125" s="13"/>
      <c r="P125" s="13"/>
      <c r="Q125" s="13"/>
      <c r="R125" s="35" t="str">
        <f ca="1">VLOOKUP(Q128,data!Q:V,4,FALSE)</f>
        <v xml:space="preserve">Performance énergétique_CONST
</v>
      </c>
      <c r="S125" s="15" t="str">
        <f ca="1">VLOOKUP(Tableau1[[#This Row],[Axes d''évaluation_1]],Grille!C:D,2,FALSE)</f>
        <v>3 : meilleur résultat en l'état des possibilités techniques
2 : mieux que RE 2020
1 : RE 2020</v>
      </c>
      <c r="T125" s="25"/>
      <c r="U125" s="57"/>
      <c r="V125" s="15" t="str">
        <f ca="1">VLOOKUP(Q128,data!Y:AD,4,FALSE)</f>
        <v>Prise en compte de la biodiversité dans la construction du projet_CONST</v>
      </c>
      <c r="W12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25" s="67"/>
      <c r="Y125" s="68"/>
      <c r="Z125" s="28"/>
    </row>
    <row r="126" spans="1:26" ht="156.75" hidden="1" outlineLevel="1">
      <c r="A126" s="27"/>
      <c r="B126" s="86"/>
      <c r="C126" s="23"/>
      <c r="D126" s="23"/>
      <c r="E126" s="24"/>
      <c r="F126" s="13"/>
      <c r="G126" s="13"/>
      <c r="H126" s="13"/>
      <c r="I126" s="13"/>
      <c r="J126" s="13"/>
      <c r="K126" s="13"/>
      <c r="L126" s="13"/>
      <c r="M126" s="13"/>
      <c r="N126" s="13"/>
      <c r="O126" s="13"/>
      <c r="P126" s="13"/>
      <c r="Q126" s="13"/>
      <c r="R126" s="35" t="str">
        <f ca="1">VLOOKUP(Q128,data!Q:V,5,FALSE)</f>
        <v xml:space="preserve">Matériaux utilisés_CONST
</v>
      </c>
      <c r="S126" s="15" t="str">
        <f ca="1">VLOOKUP(Tableau1[[#This Row],[Axes d''évaluation_1]],Grille!C:D,2,FALSE)</f>
        <v>4 : Meilleur résultat en l'état des possibilités techniques
3 : Matériaux bio-sourcés issus du territoire CCLG 
2 : Matériaux bio-sourcés
1 : Matériaux bas carbone</v>
      </c>
      <c r="T126" s="25"/>
      <c r="U126" s="57"/>
      <c r="V126" s="15" t="str">
        <f ca="1">VLOOKUP(Q128,data!Y:AD,5,FALSE)</f>
        <v>Intégration de solutions de préservation et d'amélioration de la biodiversité (cumulatif)_CONST</v>
      </c>
      <c r="W12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26" s="67"/>
      <c r="Y126" s="68"/>
      <c r="Z126" s="28"/>
    </row>
    <row r="127" spans="1:26" ht="42.75" hidden="1" outlineLevel="1">
      <c r="A127" s="27"/>
      <c r="B127" s="86"/>
      <c r="C127" s="23"/>
      <c r="D127" s="23"/>
      <c r="E127" s="24"/>
      <c r="F127" s="13"/>
      <c r="G127" s="13"/>
      <c r="H127" s="13"/>
      <c r="I127" s="13"/>
      <c r="J127" s="13"/>
      <c r="K127" s="13"/>
      <c r="L127" s="13"/>
      <c r="M127" s="13"/>
      <c r="N127" s="13"/>
      <c r="O127" s="13"/>
      <c r="P127" s="13"/>
      <c r="Q127" s="13"/>
      <c r="R127" s="35" t="str">
        <f ca="1">VLOOKUP(Q128,data!Q:V,6,FALSE)</f>
        <v>Sobriété du projet (bonus)_CONST</v>
      </c>
      <c r="S127" s="15" t="str">
        <f ca="1">VLOOKUP(Tableau1[[#This Row],[Axes d''évaluation_1]],Grille!C:D,2,FALSE)</f>
        <v>1 : Répond à un besoin défini (périmètre, emplacement, ampleur, cible) 
1 : La réponse au besoin est celle ayant le moins de conséquences sur l'environnement</v>
      </c>
      <c r="T127" s="25"/>
      <c r="U127" s="57"/>
      <c r="V127" s="15" t="str">
        <f ca="1">VLOOKUP(Q128,data!Y:AD,6,FALSE)</f>
        <v>Labellisation du projet_CONST</v>
      </c>
      <c r="W127" s="15" t="str">
        <f ca="1">VLOOKUP(Tableau1[[#This Row],[Axes d''évaluation biodiversité_6]],Grille!E:F,2,FALSE)</f>
        <v xml:space="preserve"> 1 : Labellisation  Biodivercity</v>
      </c>
      <c r="X127" s="67"/>
      <c r="Y127" s="68"/>
      <c r="Z127" s="28"/>
    </row>
    <row r="128" spans="1:26" ht="85.5" collapsed="1">
      <c r="A128" s="27" t="s">
        <v>185</v>
      </c>
      <c r="B128" s="86"/>
      <c r="C128" s="23"/>
      <c r="D128" s="23" t="s">
        <v>86</v>
      </c>
      <c r="E128" s="13" t="s">
        <v>87</v>
      </c>
      <c r="F128" s="13" t="s">
        <v>88</v>
      </c>
      <c r="G128" s="13" t="s">
        <v>87</v>
      </c>
      <c r="H128" s="13">
        <v>50000</v>
      </c>
      <c r="I128" s="13">
        <v>50000</v>
      </c>
      <c r="J128" s="13">
        <v>50000</v>
      </c>
      <c r="K128" s="13">
        <v>50000</v>
      </c>
      <c r="L128" s="13">
        <v>50000</v>
      </c>
      <c r="M128" s="13">
        <v>50000</v>
      </c>
      <c r="N128" s="13">
        <v>50000</v>
      </c>
      <c r="O128" s="13">
        <v>50000</v>
      </c>
      <c r="P128" s="13" t="s">
        <v>10</v>
      </c>
      <c r="Q128" s="13" t="s">
        <v>105</v>
      </c>
      <c r="R128" s="35" t="str">
        <f>VLOOKUP(Tableau1[[#This Row],[Sous-catégorie]],Grille!B:C,2,FALSE)</f>
        <v>- artificialisation des sols
- performance énergétique
- matériaux utilisés
- sobriété du projet (bonus)</v>
      </c>
      <c r="S128" s="15">
        <f>VLOOKUP(Tableau1[[#This Row],[Axes d''évaluation_1]],Grille!C:D,2,FALSE)</f>
        <v>10</v>
      </c>
      <c r="T128" s="25">
        <f>IFERROR(IF(Tableau1[[#This Row],[Non Coté_1]]="OUI","Non côté",SUM(T124:T127)/Tableau1[[#This Row],[Critères d''évaluation_1]]),0.4)</f>
        <v>0</v>
      </c>
      <c r="U128" s="57" t="s">
        <v>213</v>
      </c>
      <c r="V128" s="15" t="str">
        <f>VLOOKUP(Tableau1[[#This Row],[Sous-catégorie]],Grille!B:F,4,FALSE)</f>
        <v>- artificialisation des sols
- prise en compte de la biodiversité dans la construction du projet
- intégration de solutions de préservation de la biodiversité
- labellisation du projet</v>
      </c>
      <c r="W128" s="15">
        <f>VLOOKUP(Tableau1[[#This Row],[Sous-catégorie]],Grille!B:G,5,FALSE)</f>
        <v>11</v>
      </c>
      <c r="X128" s="67">
        <f>IFERROR(IF(Tableau1[[#This Row],[Non Coté_6]]="OUI","Non côté",SUM(X124:X127)/Tableau1[[#This Row],[Critères d''évaluation_6]]),0.4)</f>
        <v>0</v>
      </c>
      <c r="Y128" s="68" t="s">
        <v>213</v>
      </c>
      <c r="Z128" s="85" t="str" cm="1">
        <f t="array" ref="Z12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29" spans="1:26" ht="156.75" hidden="1" outlineLevel="1">
      <c r="A129" s="70"/>
      <c r="B129" s="86"/>
      <c r="C129" s="23"/>
      <c r="D129" s="23"/>
      <c r="E129" s="24"/>
      <c r="F129" s="13"/>
      <c r="G129" s="13"/>
      <c r="H129" s="13"/>
      <c r="I129" s="13"/>
      <c r="J129" s="13"/>
      <c r="K129" s="13"/>
      <c r="L129" s="13"/>
      <c r="M129" s="13"/>
      <c r="N129" s="13"/>
      <c r="O129" s="13"/>
      <c r="P129" s="13"/>
      <c r="Q129" s="13"/>
      <c r="R129" s="35" t="e">
        <f ca="1">VLOOKUP(Q133,data!Q:V,3,FALSE)</f>
        <v>#REF!</v>
      </c>
      <c r="S129" s="15" t="e">
        <f ca="1">VLOOKUP(Tableau1[[#This Row],[Axes d''évaluation_1]],Grille!C:D,2,FALSE)</f>
        <v>#REF!</v>
      </c>
      <c r="T129" s="25"/>
      <c r="U129" s="57"/>
      <c r="V129" s="15" t="str">
        <f ca="1">VLOOKUP(Q133,data!Y:AD,3,FALSE)</f>
        <v>Obligations biodiversités liées au terrain_FONCA</v>
      </c>
      <c r="W12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29" s="67"/>
      <c r="Y129" s="68"/>
      <c r="Z129" s="28"/>
    </row>
    <row r="130" spans="1:26" ht="15.75" hidden="1" outlineLevel="1">
      <c r="A130" s="70"/>
      <c r="B130" s="86"/>
      <c r="C130" s="23"/>
      <c r="D130" s="23"/>
      <c r="E130" s="24"/>
      <c r="F130" s="13"/>
      <c r="G130" s="13"/>
      <c r="H130" s="13"/>
      <c r="I130" s="13"/>
      <c r="J130" s="13"/>
      <c r="K130" s="13"/>
      <c r="L130" s="13"/>
      <c r="M130" s="13"/>
      <c r="N130" s="13"/>
      <c r="O130" s="13"/>
      <c r="P130" s="13"/>
      <c r="Q130" s="13"/>
      <c r="R130" s="35">
        <f>VLOOKUP(Q133,data!Q:V,4,FALSE)</f>
        <v>0</v>
      </c>
      <c r="S130" s="15" t="e">
        <f>VLOOKUP(Tableau1[[#This Row],[Axes d''évaluation_1]],Grille!C:D,2,FALSE)</f>
        <v>#N/A</v>
      </c>
      <c r="T130" s="25"/>
      <c r="U130" s="57"/>
      <c r="V130" s="15">
        <f>VLOOKUP(Q133,data!Y:AD,4,FALSE)</f>
        <v>0</v>
      </c>
      <c r="W130" s="15" t="e">
        <f>VLOOKUP(Tableau1[[#This Row],[Axes d''évaluation biodiversité_6]],Grille!E:F,2,FALSE)</f>
        <v>#N/A</v>
      </c>
      <c r="X130" s="67"/>
      <c r="Y130" s="68"/>
      <c r="Z130" s="28"/>
    </row>
    <row r="131" spans="1:26" ht="15.75" hidden="1" outlineLevel="1">
      <c r="A131" s="70"/>
      <c r="B131" s="86"/>
      <c r="C131" s="23"/>
      <c r="D131" s="23"/>
      <c r="E131" s="24"/>
      <c r="F131" s="13"/>
      <c r="G131" s="13"/>
      <c r="H131" s="13"/>
      <c r="I131" s="13"/>
      <c r="J131" s="13"/>
      <c r="K131" s="13"/>
      <c r="L131" s="13"/>
      <c r="M131" s="13"/>
      <c r="N131" s="13"/>
      <c r="O131" s="13"/>
      <c r="P131" s="13"/>
      <c r="Q131" s="13"/>
      <c r="R131" s="35">
        <f>VLOOKUP(Q133,data!Q:V,5,FALSE)</f>
        <v>0</v>
      </c>
      <c r="S131" s="15" t="e">
        <f>VLOOKUP(Tableau1[[#This Row],[Axes d''évaluation_1]],Grille!C:D,2,FALSE)</f>
        <v>#N/A</v>
      </c>
      <c r="T131" s="25"/>
      <c r="U131" s="57"/>
      <c r="V131" s="15">
        <f>VLOOKUP(Q133,data!Y:AD,5,FALSE)</f>
        <v>0</v>
      </c>
      <c r="W131" s="15" t="e">
        <f>VLOOKUP(Tableau1[[#This Row],[Axes d''évaluation biodiversité_6]],Grille!E:F,2,FALSE)</f>
        <v>#N/A</v>
      </c>
      <c r="X131" s="67"/>
      <c r="Y131" s="68"/>
      <c r="Z131" s="28"/>
    </row>
    <row r="132" spans="1:26" ht="15.75" hidden="1" outlineLevel="1">
      <c r="A132" s="70"/>
      <c r="B132" s="86"/>
      <c r="C132" s="23"/>
      <c r="D132" s="23"/>
      <c r="E132" s="24"/>
      <c r="F132" s="13"/>
      <c r="G132" s="13"/>
      <c r="H132" s="13"/>
      <c r="I132" s="13"/>
      <c r="J132" s="13"/>
      <c r="K132" s="13"/>
      <c r="L132" s="13"/>
      <c r="M132" s="13"/>
      <c r="N132" s="13"/>
      <c r="O132" s="13"/>
      <c r="P132" s="13"/>
      <c r="Q132" s="13"/>
      <c r="R132" s="35">
        <f>VLOOKUP(Q133,data!Q:V,6,FALSE)</f>
        <v>0</v>
      </c>
      <c r="S132" s="15" t="e">
        <f>VLOOKUP(Tableau1[[#This Row],[Axes d''évaluation_1]],Grille!C:D,2,FALSE)</f>
        <v>#N/A</v>
      </c>
      <c r="T132" s="25"/>
      <c r="U132" s="57"/>
      <c r="V132" s="15">
        <f>VLOOKUP(Q133,data!Y:AD,6,FALSE)</f>
        <v>0</v>
      </c>
      <c r="W132" s="15" t="e">
        <f>VLOOKUP(Tableau1[[#This Row],[Axes d''évaluation biodiversité_6]],Grille!E:F,2,FALSE)</f>
        <v>#N/A</v>
      </c>
      <c r="X132" s="67"/>
      <c r="Y132" s="68"/>
      <c r="Z132" s="28"/>
    </row>
    <row r="133" spans="1:26" ht="15.75" collapsed="1">
      <c r="A133" s="70" t="s">
        <v>185</v>
      </c>
      <c r="B133" s="86"/>
      <c r="C133" s="23"/>
      <c r="D133" s="23" t="s">
        <v>86</v>
      </c>
      <c r="E133" s="13" t="s">
        <v>87</v>
      </c>
      <c r="F133" s="13" t="s">
        <v>88</v>
      </c>
      <c r="G133" s="13" t="s">
        <v>87</v>
      </c>
      <c r="H133" s="13">
        <v>50000</v>
      </c>
      <c r="I133" s="13">
        <v>50000</v>
      </c>
      <c r="J133" s="13">
        <v>50000</v>
      </c>
      <c r="K133" s="13">
        <v>50000</v>
      </c>
      <c r="L133" s="13">
        <v>50000</v>
      </c>
      <c r="M133" s="13">
        <v>50000</v>
      </c>
      <c r="N133" s="13">
        <v>50000</v>
      </c>
      <c r="O133" s="13">
        <v>50000</v>
      </c>
      <c r="P133" s="13" t="s">
        <v>65</v>
      </c>
      <c r="Q133" s="13" t="s">
        <v>67</v>
      </c>
      <c r="R133" s="35" t="str">
        <f>VLOOKUP(Tableau1[[#This Row],[Sous-catégorie]],Grille!B:C,2,FALSE)</f>
        <v>Neutre</v>
      </c>
      <c r="S133" s="15" t="str">
        <f>VLOOKUP(Tableau1[[#This Row],[Axes d''évaluation_1]],Grille!C:D,2,FALSE)</f>
        <v>Neutre</v>
      </c>
      <c r="T133" s="25">
        <f>IFERROR(IF(Tableau1[[#This Row],[Non Coté_1]]="OUI","Non côté",SUM(T129:T132)/Tableau1[[#This Row],[Critères d''évaluation_1]]),0.4)</f>
        <v>0.4</v>
      </c>
      <c r="U133" s="57" t="s">
        <v>213</v>
      </c>
      <c r="V133" s="15" t="str">
        <f>VLOOKUP(Tableau1[[#This Row],[Sous-catégorie]],Grille!B:F,4,FALSE)</f>
        <v>- Obligation biodiversités liées au terrain</v>
      </c>
      <c r="W133" s="15">
        <f>VLOOKUP(Tableau1[[#This Row],[Sous-catégorie]],Grille!B:G,5,FALSE)</f>
        <v>2</v>
      </c>
      <c r="X133" s="67">
        <f>IFERROR(IF(Tableau1[[#This Row],[Non Coté_6]]="OUI","Non côté",SUM(X129:X132)/Tableau1[[#This Row],[Critères d''évaluation_6]]),0.4)</f>
        <v>0</v>
      </c>
      <c r="Y133" s="68" t="s">
        <v>213</v>
      </c>
      <c r="Z133" s="85" t="str" cm="1">
        <f t="array" ref="Z13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34" spans="1:26" ht="71.25" hidden="1" outlineLevel="1">
      <c r="A134" s="27"/>
      <c r="B134" s="86"/>
      <c r="C134" s="23"/>
      <c r="D134" s="23"/>
      <c r="E134" s="24"/>
      <c r="F134" s="13"/>
      <c r="G134" s="13"/>
      <c r="H134" s="13"/>
      <c r="I134" s="13"/>
      <c r="J134" s="13"/>
      <c r="K134" s="13"/>
      <c r="L134" s="13"/>
      <c r="M134" s="13"/>
      <c r="N134" s="13"/>
      <c r="O134" s="13"/>
      <c r="P134" s="13"/>
      <c r="Q134" s="13"/>
      <c r="R134" s="35" t="str">
        <f ca="1">VLOOKUP(Q138,data!Q:V,3,FALSE)</f>
        <v>Artificialisation des sols (définition ZAN)_CONST</v>
      </c>
      <c r="S134" s="15" t="str">
        <f ca="1">VLOOKUP(Tableau1[[#This Row],[Axes d''évaluation_1]],Grille!C:D,2,FALSE)</f>
        <v>3 : renaturation/ diminution de la surface artificialisée
2 : aucune artificialisation nette
1 : artificialisation nette mais part de végétalisation
0 : artificialisation des sols</v>
      </c>
      <c r="T134" s="25"/>
      <c r="U134" s="57"/>
      <c r="V134" s="15" t="str">
        <f ca="1">VLOOKUP(Q138,data!Y:AD,3,FALSE)</f>
        <v>Artificialisation des sols (définition ZAN)_CONST</v>
      </c>
      <c r="W134" s="15" t="str">
        <f ca="1">VLOOKUP(Tableau1[[#This Row],[Axes d''évaluation biodiversité_6]],Grille!E:F,2,FALSE)</f>
        <v>3 : renaturation/ diminution de la surface artificialisée
2 : aucune artificialisation nette
-2: artificialisation des sols</v>
      </c>
      <c r="X134" s="67"/>
      <c r="Y134" s="68"/>
      <c r="Z134" s="28"/>
    </row>
    <row r="135" spans="1:26" ht="114" hidden="1" outlineLevel="1">
      <c r="A135" s="27"/>
      <c r="B135" s="86"/>
      <c r="C135" s="23"/>
      <c r="D135" s="23"/>
      <c r="E135" s="24"/>
      <c r="F135" s="13"/>
      <c r="G135" s="13"/>
      <c r="H135" s="13"/>
      <c r="I135" s="13"/>
      <c r="J135" s="13"/>
      <c r="K135" s="13"/>
      <c r="L135" s="13"/>
      <c r="M135" s="13"/>
      <c r="N135" s="13"/>
      <c r="O135" s="13"/>
      <c r="P135" s="13"/>
      <c r="Q135" s="13"/>
      <c r="R135" s="35" t="str">
        <f ca="1">VLOOKUP(Q138,data!Q:V,4,FALSE)</f>
        <v xml:space="preserve">Performance énergétique_CONST
</v>
      </c>
      <c r="S135" s="15" t="str">
        <f ca="1">VLOOKUP(Tableau1[[#This Row],[Axes d''évaluation_1]],Grille!C:D,2,FALSE)</f>
        <v>3 : meilleur résultat en l'état des possibilités techniques
2 : mieux que RE 2020
1 : RE 2020</v>
      </c>
      <c r="T135" s="25"/>
      <c r="U135" s="57"/>
      <c r="V135" s="15" t="str">
        <f ca="1">VLOOKUP(Q138,data!Y:AD,4,FALSE)</f>
        <v>Prise en compte de la biodiversité dans la construction du projet_CONST</v>
      </c>
      <c r="W13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35" s="67"/>
      <c r="Y135" s="68"/>
      <c r="Z135" s="28"/>
    </row>
    <row r="136" spans="1:26" ht="156.75" hidden="1" outlineLevel="1">
      <c r="A136" s="27"/>
      <c r="B136" s="86"/>
      <c r="C136" s="23"/>
      <c r="D136" s="23"/>
      <c r="E136" s="24"/>
      <c r="F136" s="13"/>
      <c r="G136" s="13"/>
      <c r="H136" s="13"/>
      <c r="I136" s="13"/>
      <c r="J136" s="13"/>
      <c r="K136" s="13"/>
      <c r="L136" s="13"/>
      <c r="M136" s="13"/>
      <c r="N136" s="13"/>
      <c r="O136" s="13"/>
      <c r="P136" s="13"/>
      <c r="Q136" s="13"/>
      <c r="R136" s="35" t="str">
        <f ca="1">VLOOKUP(Q138,data!Q:V,5,FALSE)</f>
        <v xml:space="preserve">Matériaux utilisés_CONST
</v>
      </c>
      <c r="S136" s="15" t="str">
        <f ca="1">VLOOKUP(Tableau1[[#This Row],[Axes d''évaluation_1]],Grille!C:D,2,FALSE)</f>
        <v>4 : Meilleur résultat en l'état des possibilités techniques
3 : Matériaux bio-sourcés issus du territoire CCLG 
2 : Matériaux bio-sourcés
1 : Matériaux bas carbone</v>
      </c>
      <c r="T136" s="25"/>
      <c r="U136" s="57"/>
      <c r="V136" s="15" t="str">
        <f ca="1">VLOOKUP(Q138,data!Y:AD,5,FALSE)</f>
        <v>Intégration de solutions de préservation et d'amélioration de la biodiversité (cumulatif)_CONST</v>
      </c>
      <c r="W13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36" s="67"/>
      <c r="Y136" s="68"/>
      <c r="Z136" s="28"/>
    </row>
    <row r="137" spans="1:26" ht="42.75" hidden="1" outlineLevel="1">
      <c r="A137" s="27"/>
      <c r="B137" s="86"/>
      <c r="C137" s="23"/>
      <c r="D137" s="23"/>
      <c r="E137" s="24"/>
      <c r="F137" s="13"/>
      <c r="G137" s="13"/>
      <c r="H137" s="13"/>
      <c r="I137" s="13"/>
      <c r="J137" s="13"/>
      <c r="K137" s="13"/>
      <c r="L137" s="13"/>
      <c r="M137" s="13"/>
      <c r="N137" s="13"/>
      <c r="O137" s="13"/>
      <c r="P137" s="13"/>
      <c r="Q137" s="13"/>
      <c r="R137" s="35" t="str">
        <f ca="1">VLOOKUP(Q138,data!Q:V,6,FALSE)</f>
        <v>Sobriété du projet (bonus)_CONST</v>
      </c>
      <c r="S137" s="15" t="str">
        <f ca="1">VLOOKUP(Tableau1[[#This Row],[Axes d''évaluation_1]],Grille!C:D,2,FALSE)</f>
        <v>1 : Répond à un besoin défini (périmètre, emplacement, ampleur, cible) 
1 : La réponse au besoin est celle ayant le moins de conséquences sur l'environnement</v>
      </c>
      <c r="T137" s="25"/>
      <c r="U137" s="57"/>
      <c r="V137" s="15" t="str">
        <f ca="1">VLOOKUP(Q138,data!Y:AD,6,FALSE)</f>
        <v>Labellisation du projet_CONST</v>
      </c>
      <c r="W137" s="15" t="str">
        <f ca="1">VLOOKUP(Tableau1[[#This Row],[Axes d''évaluation biodiversité_6]],Grille!E:F,2,FALSE)</f>
        <v xml:space="preserve"> 1 : Labellisation  Biodivercity</v>
      </c>
      <c r="X137" s="67"/>
      <c r="Y137" s="68"/>
      <c r="Z137" s="28"/>
    </row>
    <row r="138" spans="1:26" ht="85.5" collapsed="1">
      <c r="A138" s="27" t="s">
        <v>185</v>
      </c>
      <c r="B138" s="86"/>
      <c r="C138" s="23"/>
      <c r="D138" s="23" t="s">
        <v>86</v>
      </c>
      <c r="E138" s="13" t="s">
        <v>87</v>
      </c>
      <c r="F138" s="13" t="s">
        <v>88</v>
      </c>
      <c r="G138" s="13" t="s">
        <v>87</v>
      </c>
      <c r="H138" s="13">
        <v>50000</v>
      </c>
      <c r="I138" s="13">
        <v>50000</v>
      </c>
      <c r="J138" s="13">
        <v>50000</v>
      </c>
      <c r="K138" s="13">
        <v>50000</v>
      </c>
      <c r="L138" s="13">
        <v>50000</v>
      </c>
      <c r="M138" s="13">
        <v>50000</v>
      </c>
      <c r="N138" s="13">
        <v>50000</v>
      </c>
      <c r="O138" s="13">
        <v>50000</v>
      </c>
      <c r="P138" s="13" t="s">
        <v>10</v>
      </c>
      <c r="Q138" s="13" t="s">
        <v>105</v>
      </c>
      <c r="R138" s="35" t="str">
        <f>VLOOKUP(Tableau1[[#This Row],[Sous-catégorie]],Grille!B:C,2,FALSE)</f>
        <v>- artificialisation des sols
- performance énergétique
- matériaux utilisés
- sobriété du projet (bonus)</v>
      </c>
      <c r="S138" s="15">
        <f>VLOOKUP(Tableau1[[#This Row],[Axes d''évaluation_1]],Grille!C:D,2,FALSE)</f>
        <v>10</v>
      </c>
      <c r="T138" s="25">
        <f>IFERROR(IF(Tableau1[[#This Row],[Non Coté_1]]="OUI","Non côté",SUM(T134:T137)/Tableau1[[#This Row],[Critères d''évaluation_1]]),0.4)</f>
        <v>0</v>
      </c>
      <c r="U138" s="57" t="s">
        <v>213</v>
      </c>
      <c r="V138" s="15" t="str">
        <f>VLOOKUP(Tableau1[[#This Row],[Sous-catégorie]],Grille!B:F,4,FALSE)</f>
        <v>- artificialisation des sols
- prise en compte de la biodiversité dans la construction du projet
- intégration de solutions de préservation de la biodiversité
- labellisation du projet</v>
      </c>
      <c r="W138" s="15">
        <f>VLOOKUP(Tableau1[[#This Row],[Sous-catégorie]],Grille!B:G,5,FALSE)</f>
        <v>11</v>
      </c>
      <c r="X138" s="67">
        <f>IFERROR(IF(Tableau1[[#This Row],[Non Coté_6]]="OUI","Non côté",SUM(X134:X137)/Tableau1[[#This Row],[Critères d''évaluation_6]]),0.4)</f>
        <v>0</v>
      </c>
      <c r="Y138" s="68" t="s">
        <v>213</v>
      </c>
      <c r="Z138" s="85" t="str" cm="1">
        <f t="array" ref="Z13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39" spans="1:26" ht="156.75" hidden="1" outlineLevel="1">
      <c r="A139" s="70"/>
      <c r="B139" s="86"/>
      <c r="C139" s="23"/>
      <c r="D139" s="23"/>
      <c r="E139" s="24"/>
      <c r="F139" s="13"/>
      <c r="G139" s="13"/>
      <c r="H139" s="13"/>
      <c r="I139" s="13"/>
      <c r="J139" s="13"/>
      <c r="K139" s="13"/>
      <c r="L139" s="13"/>
      <c r="M139" s="13"/>
      <c r="N139" s="13"/>
      <c r="O139" s="13"/>
      <c r="P139" s="13"/>
      <c r="Q139" s="13"/>
      <c r="R139" s="35" t="e">
        <f ca="1">VLOOKUP(Q143,data!Q:V,3,FALSE)</f>
        <v>#REF!</v>
      </c>
      <c r="S139" s="15" t="e">
        <f ca="1">VLOOKUP(Tableau1[[#This Row],[Axes d''évaluation_1]],Grille!C:D,2,FALSE)</f>
        <v>#REF!</v>
      </c>
      <c r="T139" s="25"/>
      <c r="U139" s="57"/>
      <c r="V139" s="15" t="str">
        <f ca="1">VLOOKUP(Q143,data!Y:AD,3,FALSE)</f>
        <v>Obligations biodiversités liées au terrain_FONCA</v>
      </c>
      <c r="W13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39" s="67"/>
      <c r="Y139" s="68"/>
      <c r="Z139" s="28"/>
    </row>
    <row r="140" spans="1:26" ht="15.75" hidden="1" outlineLevel="1">
      <c r="A140" s="70"/>
      <c r="B140" s="86"/>
      <c r="C140" s="23"/>
      <c r="D140" s="23"/>
      <c r="E140" s="24"/>
      <c r="F140" s="13"/>
      <c r="G140" s="13"/>
      <c r="H140" s="13"/>
      <c r="I140" s="13"/>
      <c r="J140" s="13"/>
      <c r="K140" s="13"/>
      <c r="L140" s="13"/>
      <c r="M140" s="13"/>
      <c r="N140" s="13"/>
      <c r="O140" s="13"/>
      <c r="P140" s="13"/>
      <c r="Q140" s="13"/>
      <c r="R140" s="35">
        <f>VLOOKUP(Q143,data!Q:V,4,FALSE)</f>
        <v>0</v>
      </c>
      <c r="S140" s="15" t="e">
        <f>VLOOKUP(Tableau1[[#This Row],[Axes d''évaluation_1]],Grille!C:D,2,FALSE)</f>
        <v>#N/A</v>
      </c>
      <c r="T140" s="25"/>
      <c r="U140" s="57"/>
      <c r="V140" s="15">
        <f>VLOOKUP(Q143,data!Y:AD,4,FALSE)</f>
        <v>0</v>
      </c>
      <c r="W140" s="15" t="e">
        <f>VLOOKUP(Tableau1[[#This Row],[Axes d''évaluation biodiversité_6]],Grille!E:F,2,FALSE)</f>
        <v>#N/A</v>
      </c>
      <c r="X140" s="67"/>
      <c r="Y140" s="68"/>
      <c r="Z140" s="28"/>
    </row>
    <row r="141" spans="1:26" ht="15.75" hidden="1" outlineLevel="1">
      <c r="A141" s="70"/>
      <c r="B141" s="86"/>
      <c r="C141" s="23"/>
      <c r="D141" s="23"/>
      <c r="E141" s="24"/>
      <c r="F141" s="13"/>
      <c r="G141" s="13"/>
      <c r="H141" s="13"/>
      <c r="I141" s="13"/>
      <c r="J141" s="13"/>
      <c r="K141" s="13"/>
      <c r="L141" s="13"/>
      <c r="M141" s="13"/>
      <c r="N141" s="13"/>
      <c r="O141" s="13"/>
      <c r="P141" s="13"/>
      <c r="Q141" s="13"/>
      <c r="R141" s="35">
        <f>VLOOKUP(Q143,data!Q:V,5,FALSE)</f>
        <v>0</v>
      </c>
      <c r="S141" s="15" t="e">
        <f>VLOOKUP(Tableau1[[#This Row],[Axes d''évaluation_1]],Grille!C:D,2,FALSE)</f>
        <v>#N/A</v>
      </c>
      <c r="T141" s="25"/>
      <c r="U141" s="57"/>
      <c r="V141" s="15">
        <f>VLOOKUP(Q143,data!Y:AD,5,FALSE)</f>
        <v>0</v>
      </c>
      <c r="W141" s="15" t="e">
        <f>VLOOKUP(Tableau1[[#This Row],[Axes d''évaluation biodiversité_6]],Grille!E:F,2,FALSE)</f>
        <v>#N/A</v>
      </c>
      <c r="X141" s="67"/>
      <c r="Y141" s="68"/>
      <c r="Z141" s="28"/>
    </row>
    <row r="142" spans="1:26" ht="15.75" hidden="1" outlineLevel="1">
      <c r="A142" s="70"/>
      <c r="B142" s="86"/>
      <c r="C142" s="23"/>
      <c r="D142" s="23"/>
      <c r="E142" s="24"/>
      <c r="F142" s="13"/>
      <c r="G142" s="13"/>
      <c r="H142" s="13"/>
      <c r="I142" s="13"/>
      <c r="J142" s="13"/>
      <c r="K142" s="13"/>
      <c r="L142" s="13"/>
      <c r="M142" s="13"/>
      <c r="N142" s="13"/>
      <c r="O142" s="13"/>
      <c r="P142" s="13"/>
      <c r="Q142" s="13"/>
      <c r="R142" s="35">
        <f>VLOOKUP(Q143,data!Q:V,6,FALSE)</f>
        <v>0</v>
      </c>
      <c r="S142" s="15" t="e">
        <f>VLOOKUP(Tableau1[[#This Row],[Axes d''évaluation_1]],Grille!C:D,2,FALSE)</f>
        <v>#N/A</v>
      </c>
      <c r="T142" s="25"/>
      <c r="U142" s="57"/>
      <c r="V142" s="15">
        <f>VLOOKUP(Q143,data!Y:AD,6,FALSE)</f>
        <v>0</v>
      </c>
      <c r="W142" s="15" t="e">
        <f>VLOOKUP(Tableau1[[#This Row],[Axes d''évaluation biodiversité_6]],Grille!E:F,2,FALSE)</f>
        <v>#N/A</v>
      </c>
      <c r="X142" s="67"/>
      <c r="Y142" s="68"/>
      <c r="Z142" s="28"/>
    </row>
    <row r="143" spans="1:26" ht="15.75" collapsed="1">
      <c r="A143" s="70" t="s">
        <v>185</v>
      </c>
      <c r="B143" s="86"/>
      <c r="C143" s="23"/>
      <c r="D143" s="23" t="s">
        <v>86</v>
      </c>
      <c r="E143" s="13" t="s">
        <v>87</v>
      </c>
      <c r="F143" s="13" t="s">
        <v>88</v>
      </c>
      <c r="G143" s="13" t="s">
        <v>87</v>
      </c>
      <c r="H143" s="13">
        <v>50000</v>
      </c>
      <c r="I143" s="13">
        <v>50000</v>
      </c>
      <c r="J143" s="13">
        <v>50000</v>
      </c>
      <c r="K143" s="13">
        <v>50000</v>
      </c>
      <c r="L143" s="13">
        <v>50000</v>
      </c>
      <c r="M143" s="13">
        <v>50000</v>
      </c>
      <c r="N143" s="13">
        <v>50000</v>
      </c>
      <c r="O143" s="13">
        <v>50000</v>
      </c>
      <c r="P143" s="13" t="s">
        <v>65</v>
      </c>
      <c r="Q143" s="13" t="s">
        <v>67</v>
      </c>
      <c r="R143" s="35" t="str">
        <f>VLOOKUP(Tableau1[[#This Row],[Sous-catégorie]],Grille!B:C,2,FALSE)</f>
        <v>Neutre</v>
      </c>
      <c r="S143" s="15" t="str">
        <f>VLOOKUP(Tableau1[[#This Row],[Axes d''évaluation_1]],Grille!C:D,2,FALSE)</f>
        <v>Neutre</v>
      </c>
      <c r="T143" s="25">
        <f>IFERROR(IF(Tableau1[[#This Row],[Non Coté_1]]="OUI","Non côté",SUM(T139:T142)/Tableau1[[#This Row],[Critères d''évaluation_1]]),0.4)</f>
        <v>0.4</v>
      </c>
      <c r="U143" s="57" t="s">
        <v>213</v>
      </c>
      <c r="V143" s="15" t="str">
        <f>VLOOKUP(Tableau1[[#This Row],[Sous-catégorie]],Grille!B:F,4,FALSE)</f>
        <v>- Obligation biodiversités liées au terrain</v>
      </c>
      <c r="W143" s="15">
        <f>VLOOKUP(Tableau1[[#This Row],[Sous-catégorie]],Grille!B:G,5,FALSE)</f>
        <v>2</v>
      </c>
      <c r="X143" s="67">
        <f>IFERROR(IF(Tableau1[[#This Row],[Non Coté_6]]="OUI","Non côté",SUM(X139:X142)/Tableau1[[#This Row],[Critères d''évaluation_6]]),0.4)</f>
        <v>0</v>
      </c>
      <c r="Y143" s="68" t="s">
        <v>213</v>
      </c>
      <c r="Z143" s="85" t="str" cm="1">
        <f t="array" ref="Z14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44" spans="1:26" ht="71.25" hidden="1" outlineLevel="1">
      <c r="A144" s="27"/>
      <c r="B144" s="86"/>
      <c r="C144" s="23"/>
      <c r="D144" s="23"/>
      <c r="E144" s="24"/>
      <c r="F144" s="13"/>
      <c r="G144" s="13"/>
      <c r="H144" s="13"/>
      <c r="I144" s="13"/>
      <c r="J144" s="13"/>
      <c r="K144" s="13"/>
      <c r="L144" s="13"/>
      <c r="M144" s="13"/>
      <c r="N144" s="13"/>
      <c r="O144" s="13"/>
      <c r="P144" s="13"/>
      <c r="Q144" s="13"/>
      <c r="R144" s="35" t="str">
        <f ca="1">VLOOKUP(Q148,data!Q:V,3,FALSE)</f>
        <v>Artificialisation des sols (définition ZAN)_CONST</v>
      </c>
      <c r="S144" s="15" t="str">
        <f ca="1">VLOOKUP(Tableau1[[#This Row],[Axes d''évaluation_1]],Grille!C:D,2,FALSE)</f>
        <v>3 : renaturation/ diminution de la surface artificialisée
2 : aucune artificialisation nette
1 : artificialisation nette mais part de végétalisation
0 : artificialisation des sols</v>
      </c>
      <c r="T144" s="25"/>
      <c r="U144" s="57"/>
      <c r="V144" s="15" t="str">
        <f ca="1">VLOOKUP(Q148,data!Y:AD,3,FALSE)</f>
        <v>Artificialisation des sols (définition ZAN)_CONST</v>
      </c>
      <c r="W144" s="15" t="str">
        <f ca="1">VLOOKUP(Tableau1[[#This Row],[Axes d''évaluation biodiversité_6]],Grille!E:F,2,FALSE)</f>
        <v>3 : renaturation/ diminution de la surface artificialisée
2 : aucune artificialisation nette
-2: artificialisation des sols</v>
      </c>
      <c r="X144" s="67"/>
      <c r="Y144" s="68"/>
      <c r="Z144" s="28"/>
    </row>
    <row r="145" spans="1:26" ht="114" hidden="1" outlineLevel="1">
      <c r="A145" s="27"/>
      <c r="B145" s="86"/>
      <c r="C145" s="23"/>
      <c r="D145" s="23"/>
      <c r="E145" s="24"/>
      <c r="F145" s="13"/>
      <c r="G145" s="13"/>
      <c r="H145" s="13"/>
      <c r="I145" s="13"/>
      <c r="J145" s="13"/>
      <c r="K145" s="13"/>
      <c r="L145" s="13"/>
      <c r="M145" s="13"/>
      <c r="N145" s="13"/>
      <c r="O145" s="13"/>
      <c r="P145" s="13"/>
      <c r="Q145" s="13"/>
      <c r="R145" s="35" t="str">
        <f ca="1">VLOOKUP(Q148,data!Q:V,4,FALSE)</f>
        <v xml:space="preserve">Performance énergétique_CONST
</v>
      </c>
      <c r="S145" s="15" t="str">
        <f ca="1">VLOOKUP(Tableau1[[#This Row],[Axes d''évaluation_1]],Grille!C:D,2,FALSE)</f>
        <v>3 : meilleur résultat en l'état des possibilités techniques
2 : mieux que RE 2020
1 : RE 2020</v>
      </c>
      <c r="T145" s="25"/>
      <c r="U145" s="57"/>
      <c r="V145" s="15" t="str">
        <f ca="1">VLOOKUP(Q148,data!Y:AD,4,FALSE)</f>
        <v>Prise en compte de la biodiversité dans la construction du projet_CONST</v>
      </c>
      <c r="W14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45" s="67"/>
      <c r="Y145" s="68"/>
      <c r="Z145" s="28"/>
    </row>
    <row r="146" spans="1:26" ht="156.75" hidden="1" outlineLevel="1">
      <c r="A146" s="27"/>
      <c r="B146" s="86"/>
      <c r="C146" s="23"/>
      <c r="D146" s="23"/>
      <c r="E146" s="24"/>
      <c r="F146" s="13"/>
      <c r="G146" s="13"/>
      <c r="H146" s="13"/>
      <c r="I146" s="13"/>
      <c r="J146" s="13"/>
      <c r="K146" s="13"/>
      <c r="L146" s="13"/>
      <c r="M146" s="13"/>
      <c r="N146" s="13"/>
      <c r="O146" s="13"/>
      <c r="P146" s="13"/>
      <c r="Q146" s="13"/>
      <c r="R146" s="35" t="str">
        <f ca="1">VLOOKUP(Q148,data!Q:V,5,FALSE)</f>
        <v xml:space="preserve">Matériaux utilisés_CONST
</v>
      </c>
      <c r="S146" s="15" t="str">
        <f ca="1">VLOOKUP(Tableau1[[#This Row],[Axes d''évaluation_1]],Grille!C:D,2,FALSE)</f>
        <v>4 : Meilleur résultat en l'état des possibilités techniques
3 : Matériaux bio-sourcés issus du territoire CCLG 
2 : Matériaux bio-sourcés
1 : Matériaux bas carbone</v>
      </c>
      <c r="T146" s="25"/>
      <c r="U146" s="57"/>
      <c r="V146" s="15" t="str">
        <f ca="1">VLOOKUP(Q148,data!Y:AD,5,FALSE)</f>
        <v>Intégration de solutions de préservation et d'amélioration de la biodiversité (cumulatif)_CONST</v>
      </c>
      <c r="W14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46" s="67"/>
      <c r="Y146" s="68"/>
      <c r="Z146" s="28"/>
    </row>
    <row r="147" spans="1:26" ht="42.75" hidden="1" outlineLevel="1">
      <c r="A147" s="27"/>
      <c r="B147" s="86"/>
      <c r="C147" s="23"/>
      <c r="D147" s="23"/>
      <c r="E147" s="24"/>
      <c r="F147" s="13"/>
      <c r="G147" s="13"/>
      <c r="H147" s="13"/>
      <c r="I147" s="13"/>
      <c r="J147" s="13"/>
      <c r="K147" s="13"/>
      <c r="L147" s="13"/>
      <c r="M147" s="13"/>
      <c r="N147" s="13"/>
      <c r="O147" s="13"/>
      <c r="P147" s="13"/>
      <c r="Q147" s="13"/>
      <c r="R147" s="35" t="str">
        <f ca="1">VLOOKUP(Q148,data!Q:V,6,FALSE)</f>
        <v>Sobriété du projet (bonus)_CONST</v>
      </c>
      <c r="S147" s="15" t="str">
        <f ca="1">VLOOKUP(Tableau1[[#This Row],[Axes d''évaluation_1]],Grille!C:D,2,FALSE)</f>
        <v>1 : Répond à un besoin défini (périmètre, emplacement, ampleur, cible) 
1 : La réponse au besoin est celle ayant le moins de conséquences sur l'environnement</v>
      </c>
      <c r="T147" s="25"/>
      <c r="U147" s="57"/>
      <c r="V147" s="15" t="str">
        <f ca="1">VLOOKUP(Q148,data!Y:AD,6,FALSE)</f>
        <v>Labellisation du projet_CONST</v>
      </c>
      <c r="W147" s="15" t="str">
        <f ca="1">VLOOKUP(Tableau1[[#This Row],[Axes d''évaluation biodiversité_6]],Grille!E:F,2,FALSE)</f>
        <v xml:space="preserve"> 1 : Labellisation  Biodivercity</v>
      </c>
      <c r="X147" s="67"/>
      <c r="Y147" s="68"/>
      <c r="Z147" s="28"/>
    </row>
    <row r="148" spans="1:26" ht="85.5" collapsed="1">
      <c r="A148" s="27" t="s">
        <v>185</v>
      </c>
      <c r="B148" s="86"/>
      <c r="C148" s="23"/>
      <c r="D148" s="23" t="s">
        <v>86</v>
      </c>
      <c r="E148" s="13" t="s">
        <v>87</v>
      </c>
      <c r="F148" s="13" t="s">
        <v>88</v>
      </c>
      <c r="G148" s="13" t="s">
        <v>87</v>
      </c>
      <c r="H148" s="13">
        <v>50000</v>
      </c>
      <c r="I148" s="13">
        <v>50000</v>
      </c>
      <c r="J148" s="13">
        <v>50000</v>
      </c>
      <c r="K148" s="13">
        <v>50000</v>
      </c>
      <c r="L148" s="13">
        <v>50000</v>
      </c>
      <c r="M148" s="13">
        <v>50000</v>
      </c>
      <c r="N148" s="13">
        <v>50000</v>
      </c>
      <c r="O148" s="13">
        <v>50000</v>
      </c>
      <c r="P148" s="13" t="s">
        <v>10</v>
      </c>
      <c r="Q148" s="13" t="s">
        <v>105</v>
      </c>
      <c r="R148" s="35" t="str">
        <f>VLOOKUP(Tableau1[[#This Row],[Sous-catégorie]],Grille!B:C,2,FALSE)</f>
        <v>- artificialisation des sols
- performance énergétique
- matériaux utilisés
- sobriété du projet (bonus)</v>
      </c>
      <c r="S148" s="15">
        <f>VLOOKUP(Tableau1[[#This Row],[Axes d''évaluation_1]],Grille!C:D,2,FALSE)</f>
        <v>10</v>
      </c>
      <c r="T148" s="25">
        <f>IFERROR(IF(Tableau1[[#This Row],[Non Coté_1]]="OUI","Non côté",SUM(T144:T147)/Tableau1[[#This Row],[Critères d''évaluation_1]]),0.4)</f>
        <v>0</v>
      </c>
      <c r="U148" s="57" t="s">
        <v>213</v>
      </c>
      <c r="V148" s="15" t="str">
        <f>VLOOKUP(Tableau1[[#This Row],[Sous-catégorie]],Grille!B:F,4,FALSE)</f>
        <v>- artificialisation des sols
- prise en compte de la biodiversité dans la construction du projet
- intégration de solutions de préservation de la biodiversité
- labellisation du projet</v>
      </c>
      <c r="W148" s="15">
        <f>VLOOKUP(Tableau1[[#This Row],[Sous-catégorie]],Grille!B:G,5,FALSE)</f>
        <v>11</v>
      </c>
      <c r="X148" s="67">
        <f>IFERROR(IF(Tableau1[[#This Row],[Non Coté_6]]="OUI","Non côté",SUM(X144:X147)/Tableau1[[#This Row],[Critères d''évaluation_6]]),0.4)</f>
        <v>0</v>
      </c>
      <c r="Y148" s="68" t="s">
        <v>213</v>
      </c>
      <c r="Z148" s="85" t="str" cm="1">
        <f t="array" ref="Z14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49" spans="1:26" ht="156.75" hidden="1" outlineLevel="1">
      <c r="A149" s="70"/>
      <c r="B149" s="86"/>
      <c r="C149" s="23"/>
      <c r="D149" s="23"/>
      <c r="E149" s="24"/>
      <c r="F149" s="13"/>
      <c r="G149" s="13"/>
      <c r="H149" s="13"/>
      <c r="I149" s="13"/>
      <c r="J149" s="13"/>
      <c r="K149" s="13"/>
      <c r="L149" s="13"/>
      <c r="M149" s="13"/>
      <c r="N149" s="13"/>
      <c r="O149" s="13"/>
      <c r="P149" s="13"/>
      <c r="Q149" s="13"/>
      <c r="R149" s="35" t="e">
        <f ca="1">VLOOKUP(Q153,data!Q:V,3,FALSE)</f>
        <v>#REF!</v>
      </c>
      <c r="S149" s="15" t="e">
        <f ca="1">VLOOKUP(Tableau1[[#This Row],[Axes d''évaluation_1]],Grille!C:D,2,FALSE)</f>
        <v>#REF!</v>
      </c>
      <c r="T149" s="25"/>
      <c r="U149" s="57"/>
      <c r="V149" s="15" t="str">
        <f ca="1">VLOOKUP(Q153,data!Y:AD,3,FALSE)</f>
        <v>Obligations biodiversités liées au terrain_FONCA</v>
      </c>
      <c r="W14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49" s="67"/>
      <c r="Y149" s="68"/>
      <c r="Z149" s="28"/>
    </row>
    <row r="150" spans="1:26" ht="15.75" hidden="1" outlineLevel="1">
      <c r="A150" s="70"/>
      <c r="B150" s="86"/>
      <c r="C150" s="23"/>
      <c r="D150" s="23"/>
      <c r="E150" s="24"/>
      <c r="F150" s="13"/>
      <c r="G150" s="13"/>
      <c r="H150" s="13"/>
      <c r="I150" s="13"/>
      <c r="J150" s="13"/>
      <c r="K150" s="13"/>
      <c r="L150" s="13"/>
      <c r="M150" s="13"/>
      <c r="N150" s="13"/>
      <c r="O150" s="13"/>
      <c r="P150" s="13"/>
      <c r="Q150" s="13"/>
      <c r="R150" s="35">
        <f>VLOOKUP(Q153,data!Q:V,4,FALSE)</f>
        <v>0</v>
      </c>
      <c r="S150" s="15" t="e">
        <f>VLOOKUP(Tableau1[[#This Row],[Axes d''évaluation_1]],Grille!C:D,2,FALSE)</f>
        <v>#N/A</v>
      </c>
      <c r="T150" s="25"/>
      <c r="U150" s="57"/>
      <c r="V150" s="15">
        <f>VLOOKUP(Q153,data!Y:AD,4,FALSE)</f>
        <v>0</v>
      </c>
      <c r="W150" s="15" t="e">
        <f>VLOOKUP(Tableau1[[#This Row],[Axes d''évaluation biodiversité_6]],Grille!E:F,2,FALSE)</f>
        <v>#N/A</v>
      </c>
      <c r="X150" s="67"/>
      <c r="Y150" s="68"/>
      <c r="Z150" s="28"/>
    </row>
    <row r="151" spans="1:26" ht="15.75" hidden="1" outlineLevel="1">
      <c r="A151" s="70"/>
      <c r="B151" s="86"/>
      <c r="C151" s="23"/>
      <c r="D151" s="23"/>
      <c r="E151" s="24"/>
      <c r="F151" s="13"/>
      <c r="G151" s="13"/>
      <c r="H151" s="13"/>
      <c r="I151" s="13"/>
      <c r="J151" s="13"/>
      <c r="K151" s="13"/>
      <c r="L151" s="13"/>
      <c r="M151" s="13"/>
      <c r="N151" s="13"/>
      <c r="O151" s="13"/>
      <c r="P151" s="13"/>
      <c r="Q151" s="13"/>
      <c r="R151" s="35">
        <f>VLOOKUP(Q153,data!Q:V,5,FALSE)</f>
        <v>0</v>
      </c>
      <c r="S151" s="15" t="e">
        <f>VLOOKUP(Tableau1[[#This Row],[Axes d''évaluation_1]],Grille!C:D,2,FALSE)</f>
        <v>#N/A</v>
      </c>
      <c r="T151" s="25"/>
      <c r="U151" s="57"/>
      <c r="V151" s="15">
        <f>VLOOKUP(Q153,data!Y:AD,5,FALSE)</f>
        <v>0</v>
      </c>
      <c r="W151" s="15" t="e">
        <f>VLOOKUP(Tableau1[[#This Row],[Axes d''évaluation biodiversité_6]],Grille!E:F,2,FALSE)</f>
        <v>#N/A</v>
      </c>
      <c r="X151" s="67"/>
      <c r="Y151" s="68"/>
      <c r="Z151" s="28"/>
    </row>
    <row r="152" spans="1:26" ht="15.75" hidden="1" outlineLevel="1">
      <c r="A152" s="70"/>
      <c r="B152" s="86"/>
      <c r="C152" s="23"/>
      <c r="D152" s="23"/>
      <c r="E152" s="24"/>
      <c r="F152" s="13"/>
      <c r="G152" s="13"/>
      <c r="H152" s="13"/>
      <c r="I152" s="13"/>
      <c r="J152" s="13"/>
      <c r="K152" s="13"/>
      <c r="L152" s="13"/>
      <c r="M152" s="13"/>
      <c r="N152" s="13"/>
      <c r="O152" s="13"/>
      <c r="P152" s="13"/>
      <c r="Q152" s="13"/>
      <c r="R152" s="35">
        <f>VLOOKUP(Q153,data!Q:V,6,FALSE)</f>
        <v>0</v>
      </c>
      <c r="S152" s="15" t="e">
        <f>VLOOKUP(Tableau1[[#This Row],[Axes d''évaluation_1]],Grille!C:D,2,FALSE)</f>
        <v>#N/A</v>
      </c>
      <c r="T152" s="25"/>
      <c r="U152" s="57"/>
      <c r="V152" s="15">
        <f>VLOOKUP(Q153,data!Y:AD,6,FALSE)</f>
        <v>0</v>
      </c>
      <c r="W152" s="15" t="e">
        <f>VLOOKUP(Tableau1[[#This Row],[Axes d''évaluation biodiversité_6]],Grille!E:F,2,FALSE)</f>
        <v>#N/A</v>
      </c>
      <c r="X152" s="67"/>
      <c r="Y152" s="68"/>
      <c r="Z152" s="28"/>
    </row>
    <row r="153" spans="1:26" ht="15.75" collapsed="1">
      <c r="A153" s="70" t="s">
        <v>185</v>
      </c>
      <c r="B153" s="86"/>
      <c r="C153" s="23"/>
      <c r="D153" s="23" t="s">
        <v>86</v>
      </c>
      <c r="E153" s="13" t="s">
        <v>87</v>
      </c>
      <c r="F153" s="13" t="s">
        <v>88</v>
      </c>
      <c r="G153" s="13" t="s">
        <v>87</v>
      </c>
      <c r="H153" s="13">
        <v>50000</v>
      </c>
      <c r="I153" s="13">
        <v>50000</v>
      </c>
      <c r="J153" s="13">
        <v>50000</v>
      </c>
      <c r="K153" s="13">
        <v>50000</v>
      </c>
      <c r="L153" s="13">
        <v>50000</v>
      </c>
      <c r="M153" s="13">
        <v>50000</v>
      </c>
      <c r="N153" s="13">
        <v>50000</v>
      </c>
      <c r="O153" s="13">
        <v>50000</v>
      </c>
      <c r="P153" s="13" t="s">
        <v>65</v>
      </c>
      <c r="Q153" s="13" t="s">
        <v>67</v>
      </c>
      <c r="R153" s="35" t="str">
        <f>VLOOKUP(Tableau1[[#This Row],[Sous-catégorie]],Grille!B:C,2,FALSE)</f>
        <v>Neutre</v>
      </c>
      <c r="S153" s="15" t="str">
        <f>VLOOKUP(Tableau1[[#This Row],[Axes d''évaluation_1]],Grille!C:D,2,FALSE)</f>
        <v>Neutre</v>
      </c>
      <c r="T153" s="25">
        <f>IFERROR(IF(Tableau1[[#This Row],[Non Coté_1]]="OUI","Non côté",SUM(T149:T152)/Tableau1[[#This Row],[Critères d''évaluation_1]]),0.4)</f>
        <v>0.4</v>
      </c>
      <c r="U153" s="57" t="s">
        <v>213</v>
      </c>
      <c r="V153" s="15" t="str">
        <f>VLOOKUP(Tableau1[[#This Row],[Sous-catégorie]],Grille!B:F,4,FALSE)</f>
        <v>- Obligation biodiversités liées au terrain</v>
      </c>
      <c r="W153" s="15">
        <f>VLOOKUP(Tableau1[[#This Row],[Sous-catégorie]],Grille!B:G,5,FALSE)</f>
        <v>2</v>
      </c>
      <c r="X153" s="67">
        <f>IFERROR(IF(Tableau1[[#This Row],[Non Coté_6]]="OUI","Non côté",SUM(X149:X152)/Tableau1[[#This Row],[Critères d''évaluation_6]]),0.4)</f>
        <v>0</v>
      </c>
      <c r="Y153" s="68" t="s">
        <v>213</v>
      </c>
      <c r="Z153" s="85" t="str" cm="1">
        <f t="array" ref="Z15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row r="154" spans="1:26" ht="71.25" hidden="1" outlineLevel="1">
      <c r="A154" s="27"/>
      <c r="B154" s="86"/>
      <c r="C154" s="23"/>
      <c r="D154" s="23"/>
      <c r="E154" s="24"/>
      <c r="F154" s="13"/>
      <c r="G154" s="13"/>
      <c r="H154" s="13"/>
      <c r="I154" s="13"/>
      <c r="J154" s="13"/>
      <c r="K154" s="13"/>
      <c r="L154" s="13"/>
      <c r="M154" s="13"/>
      <c r="N154" s="13"/>
      <c r="O154" s="13"/>
      <c r="P154" s="13"/>
      <c r="Q154" s="13"/>
      <c r="R154" s="35" t="str">
        <f ca="1">VLOOKUP(Q158,data!Q:V,3,FALSE)</f>
        <v>Artificialisation des sols (définition ZAN)_CONST</v>
      </c>
      <c r="S154" s="15" t="str">
        <f ca="1">VLOOKUP(Tableau1[[#This Row],[Axes d''évaluation_1]],Grille!C:D,2,FALSE)</f>
        <v>3 : renaturation/ diminution de la surface artificialisée
2 : aucune artificialisation nette
1 : artificialisation nette mais part de végétalisation
0 : artificialisation des sols</v>
      </c>
      <c r="T154" s="25"/>
      <c r="U154" s="57"/>
      <c r="V154" s="15" t="str">
        <f ca="1">VLOOKUP(Q158,data!Y:AD,3,FALSE)</f>
        <v>Artificialisation des sols (définition ZAN)_CONST</v>
      </c>
      <c r="W154" s="15" t="str">
        <f ca="1">VLOOKUP(Tableau1[[#This Row],[Axes d''évaluation biodiversité_6]],Grille!E:F,2,FALSE)</f>
        <v>3 : renaturation/ diminution de la surface artificialisée
2 : aucune artificialisation nette
-2: artificialisation des sols</v>
      </c>
      <c r="X154" s="67"/>
      <c r="Y154" s="68"/>
      <c r="Z154" s="28"/>
    </row>
    <row r="155" spans="1:26" ht="114" hidden="1" outlineLevel="1">
      <c r="A155" s="27"/>
      <c r="B155" s="86"/>
      <c r="C155" s="23"/>
      <c r="D155" s="23"/>
      <c r="E155" s="24"/>
      <c r="F155" s="13"/>
      <c r="G155" s="13"/>
      <c r="H155" s="13"/>
      <c r="I155" s="13"/>
      <c r="J155" s="13"/>
      <c r="K155" s="13"/>
      <c r="L155" s="13"/>
      <c r="M155" s="13"/>
      <c r="N155" s="13"/>
      <c r="O155" s="13"/>
      <c r="P155" s="13"/>
      <c r="Q155" s="13"/>
      <c r="R155" s="35" t="str">
        <f ca="1">VLOOKUP(Q158,data!Q:V,4,FALSE)</f>
        <v xml:space="preserve">Performance énergétique_CONST
</v>
      </c>
      <c r="S155" s="15" t="str">
        <f ca="1">VLOOKUP(Tableau1[[#This Row],[Axes d''évaluation_1]],Grille!C:D,2,FALSE)</f>
        <v>3 : meilleur résultat en l'état des possibilités techniques
2 : mieux que RE 2020
1 : RE 2020</v>
      </c>
      <c r="T155" s="25"/>
      <c r="U155" s="57"/>
      <c r="V155" s="15" t="str">
        <f ca="1">VLOOKUP(Q158,data!Y:AD,4,FALSE)</f>
        <v>Prise en compte de la biodiversité dans la construction du projet_CONST</v>
      </c>
      <c r="W155" s="15" t="str">
        <f ca="1">VLOOKUP(Tableau1[[#This Row],[Axes d''évaluation biodiversité_6]],Grille!E:F,2,FALSE)</f>
        <v>3 : Intégration des enjeux biodiversité dans le
cahier des charges pour la réalisation du projet
2 : Réalisation d'un diagnostic de biodiversité du site
1 : Absence de dérogation espèces protégées</v>
      </c>
      <c r="X155" s="67"/>
      <c r="Y155" s="68"/>
      <c r="Z155" s="28"/>
    </row>
    <row r="156" spans="1:26" ht="156.75" hidden="1" outlineLevel="1">
      <c r="A156" s="27"/>
      <c r="B156" s="86"/>
      <c r="C156" s="23"/>
      <c r="D156" s="23"/>
      <c r="E156" s="24"/>
      <c r="F156" s="13"/>
      <c r="G156" s="13"/>
      <c r="H156" s="13"/>
      <c r="I156" s="13"/>
      <c r="J156" s="13"/>
      <c r="K156" s="13"/>
      <c r="L156" s="13"/>
      <c r="M156" s="13"/>
      <c r="N156" s="13"/>
      <c r="O156" s="13"/>
      <c r="P156" s="13"/>
      <c r="Q156" s="13"/>
      <c r="R156" s="35" t="str">
        <f ca="1">VLOOKUP(Q158,data!Q:V,5,FALSE)</f>
        <v xml:space="preserve">Matériaux utilisés_CONST
</v>
      </c>
      <c r="S156" s="15" t="str">
        <f ca="1">VLOOKUP(Tableau1[[#This Row],[Axes d''évaluation_1]],Grille!C:D,2,FALSE)</f>
        <v>4 : Meilleur résultat en l'état des possibilités techniques
3 : Matériaux bio-sourcés issus du territoire CCLG 
2 : Matériaux bio-sourcés
1 : Matériaux bas carbone</v>
      </c>
      <c r="T156" s="25"/>
      <c r="U156" s="57"/>
      <c r="V156" s="15" t="str">
        <f ca="1">VLOOKUP(Q158,data!Y:AD,5,FALSE)</f>
        <v>Intégration de solutions de préservation et d'amélioration de la biodiversité (cumulatif)_CONST</v>
      </c>
      <c r="W156" s="15" t="str">
        <f ca="1">VLOOKUP(Tableau1[[#This Row],[Axes d''évaluation biodiversité_6]],Grille!E:F,2,FALSE)</f>
        <v>2 : Préservation des éléments naturels existants (pas de destruction d'habitats, adaptation du planning aux périodes de reproduction)
2 : Amélioration des conditions de biodiversité (solution de prise en compte des espèces du bâti (nichoirs), rétablissement des continuités écologiques</v>
      </c>
      <c r="X156" s="67"/>
      <c r="Y156" s="68"/>
      <c r="Z156" s="28"/>
    </row>
    <row r="157" spans="1:26" ht="42.75" hidden="1" outlineLevel="1">
      <c r="A157" s="27"/>
      <c r="B157" s="86"/>
      <c r="C157" s="23"/>
      <c r="D157" s="23"/>
      <c r="E157" s="24"/>
      <c r="F157" s="13"/>
      <c r="G157" s="13"/>
      <c r="H157" s="13"/>
      <c r="I157" s="13"/>
      <c r="J157" s="13"/>
      <c r="K157" s="13"/>
      <c r="L157" s="13"/>
      <c r="M157" s="13"/>
      <c r="N157" s="13"/>
      <c r="O157" s="13"/>
      <c r="P157" s="13"/>
      <c r="Q157" s="13"/>
      <c r="R157" s="35" t="str">
        <f ca="1">VLOOKUP(Q158,data!Q:V,6,FALSE)</f>
        <v>Sobriété du projet (bonus)_CONST</v>
      </c>
      <c r="S157" s="15" t="str">
        <f ca="1">VLOOKUP(Tableau1[[#This Row],[Axes d''évaluation_1]],Grille!C:D,2,FALSE)</f>
        <v>1 : Répond à un besoin défini (périmètre, emplacement, ampleur, cible) 
1 : La réponse au besoin est celle ayant le moins de conséquences sur l'environnement</v>
      </c>
      <c r="T157" s="25"/>
      <c r="U157" s="57"/>
      <c r="V157" s="15" t="str">
        <f ca="1">VLOOKUP(Q158,data!Y:AD,6,FALSE)</f>
        <v>Labellisation du projet_CONST</v>
      </c>
      <c r="W157" s="15" t="str">
        <f ca="1">VLOOKUP(Tableau1[[#This Row],[Axes d''évaluation biodiversité_6]],Grille!E:F,2,FALSE)</f>
        <v xml:space="preserve"> 1 : Labellisation  Biodivercity</v>
      </c>
      <c r="X157" s="67"/>
      <c r="Y157" s="68"/>
      <c r="Z157" s="28"/>
    </row>
    <row r="158" spans="1:26" ht="85.5" collapsed="1">
      <c r="A158" s="27" t="s">
        <v>185</v>
      </c>
      <c r="B158" s="86"/>
      <c r="C158" s="23"/>
      <c r="D158" s="23" t="s">
        <v>86</v>
      </c>
      <c r="E158" s="13" t="s">
        <v>87</v>
      </c>
      <c r="F158" s="13" t="s">
        <v>88</v>
      </c>
      <c r="G158" s="13" t="s">
        <v>87</v>
      </c>
      <c r="H158" s="13">
        <v>50000</v>
      </c>
      <c r="I158" s="13">
        <v>50000</v>
      </c>
      <c r="J158" s="13">
        <v>50000</v>
      </c>
      <c r="K158" s="13">
        <v>50000</v>
      </c>
      <c r="L158" s="13">
        <v>50000</v>
      </c>
      <c r="M158" s="13">
        <v>50000</v>
      </c>
      <c r="N158" s="13">
        <v>50000</v>
      </c>
      <c r="O158" s="13">
        <v>50000</v>
      </c>
      <c r="P158" s="13" t="s">
        <v>10</v>
      </c>
      <c r="Q158" s="13" t="s">
        <v>105</v>
      </c>
      <c r="R158" s="35" t="str">
        <f>VLOOKUP(Tableau1[[#This Row],[Sous-catégorie]],Grille!B:C,2,FALSE)</f>
        <v>- artificialisation des sols
- performance énergétique
- matériaux utilisés
- sobriété du projet (bonus)</v>
      </c>
      <c r="S158" s="15">
        <f>VLOOKUP(Tableau1[[#This Row],[Axes d''évaluation_1]],Grille!C:D,2,FALSE)</f>
        <v>10</v>
      </c>
      <c r="T158" s="25">
        <f>IFERROR(IF(Tableau1[[#This Row],[Non Coté_1]]="OUI","Non côté",SUM(T154:T157)/Tableau1[[#This Row],[Critères d''évaluation_1]]),0.4)</f>
        <v>0</v>
      </c>
      <c r="U158" s="57" t="s">
        <v>213</v>
      </c>
      <c r="V158" s="15" t="str">
        <f>VLOOKUP(Tableau1[[#This Row],[Sous-catégorie]],Grille!B:F,4,FALSE)</f>
        <v>- artificialisation des sols
- prise en compte de la biodiversité dans la construction du projet
- intégration de solutions de préservation de la biodiversité
- labellisation du projet</v>
      </c>
      <c r="W158" s="15">
        <f>VLOOKUP(Tableau1[[#This Row],[Sous-catégorie]],Grille!B:G,5,FALSE)</f>
        <v>11</v>
      </c>
      <c r="X158" s="67">
        <f>IFERROR(IF(Tableau1[[#This Row],[Non Coté_6]]="OUI","Non côté",SUM(X154:X157)/Tableau1[[#This Row],[Critères d''évaluation_6]]),0.4)</f>
        <v>0</v>
      </c>
      <c r="Y158" s="68" t="s">
        <v>213</v>
      </c>
      <c r="Z158" s="85" t="str" cm="1">
        <f t="array" ref="Z158">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Défavorable</v>
      </c>
    </row>
    <row r="159" spans="1:26" ht="156.75" hidden="1" outlineLevel="1">
      <c r="A159" s="70"/>
      <c r="B159" s="86"/>
      <c r="C159" s="23"/>
      <c r="D159" s="23"/>
      <c r="E159" s="24"/>
      <c r="F159" s="13"/>
      <c r="G159" s="13"/>
      <c r="H159" s="13"/>
      <c r="I159" s="13"/>
      <c r="J159" s="13"/>
      <c r="K159" s="13"/>
      <c r="L159" s="13"/>
      <c r="M159" s="13"/>
      <c r="N159" s="13"/>
      <c r="O159" s="13"/>
      <c r="P159" s="13"/>
      <c r="Q159" s="13"/>
      <c r="R159" s="35" t="e">
        <f ca="1">VLOOKUP(Q163,data!Q:V,3,FALSE)</f>
        <v>#REF!</v>
      </c>
      <c r="S159" s="15" t="e">
        <f ca="1">VLOOKUP(Tableau1[[#This Row],[Axes d''évaluation_1]],Grille!C:D,2,FALSE)</f>
        <v>#REF!</v>
      </c>
      <c r="T159" s="25"/>
      <c r="U159" s="57"/>
      <c r="V159" s="15" t="str">
        <f ca="1">VLOOKUP(Q163,data!Y:AD,3,FALSE)</f>
        <v>Obligations biodiversités liées au terrain_FONCA</v>
      </c>
      <c r="W159" s="15" t="str">
        <f ca="1">VLOOKUP(Tableau1[[#This Row],[Axes d''évaluation biodiversité_6]],Grille!E:F,2,FALSE)</f>
        <v xml:space="preserve">2 : le terrain fait l'objet d'un arrêté de protection biotope, d'un classement espèces protégées, d'une zone de restauration ou de renaturation, zone de protection forte, fait l'objet d'une convention de garantie de gestion durable
1 : absence
</v>
      </c>
      <c r="X159" s="67"/>
      <c r="Y159" s="68"/>
      <c r="Z159" s="28"/>
    </row>
    <row r="160" spans="1:26" ht="15.75" hidden="1" outlineLevel="1">
      <c r="A160" s="70"/>
      <c r="B160" s="86"/>
      <c r="C160" s="23"/>
      <c r="D160" s="23"/>
      <c r="E160" s="24"/>
      <c r="F160" s="13"/>
      <c r="G160" s="13"/>
      <c r="H160" s="13"/>
      <c r="I160" s="13"/>
      <c r="J160" s="13"/>
      <c r="K160" s="13"/>
      <c r="L160" s="13"/>
      <c r="M160" s="13"/>
      <c r="N160" s="13"/>
      <c r="O160" s="13"/>
      <c r="P160" s="13"/>
      <c r="Q160" s="13"/>
      <c r="R160" s="35">
        <f>VLOOKUP(Q163,data!Q:V,4,FALSE)</f>
        <v>0</v>
      </c>
      <c r="S160" s="15" t="e">
        <f>VLOOKUP(Tableau1[[#This Row],[Axes d''évaluation_1]],Grille!C:D,2,FALSE)</f>
        <v>#N/A</v>
      </c>
      <c r="T160" s="25"/>
      <c r="U160" s="57"/>
      <c r="V160" s="15">
        <f>VLOOKUP(Q163,data!Y:AD,4,FALSE)</f>
        <v>0</v>
      </c>
      <c r="W160" s="15" t="e">
        <f>VLOOKUP(Tableau1[[#This Row],[Axes d''évaluation biodiversité_6]],Grille!E:F,2,FALSE)</f>
        <v>#N/A</v>
      </c>
      <c r="X160" s="67"/>
      <c r="Y160" s="68"/>
      <c r="Z160" s="28"/>
    </row>
    <row r="161" spans="1:26" ht="15.75" hidden="1" outlineLevel="1">
      <c r="A161" s="70"/>
      <c r="B161" s="86"/>
      <c r="C161" s="23"/>
      <c r="D161" s="23"/>
      <c r="E161" s="24"/>
      <c r="F161" s="13"/>
      <c r="G161" s="13"/>
      <c r="H161" s="13"/>
      <c r="I161" s="13"/>
      <c r="J161" s="13"/>
      <c r="K161" s="13"/>
      <c r="L161" s="13"/>
      <c r="M161" s="13"/>
      <c r="N161" s="13"/>
      <c r="O161" s="13"/>
      <c r="P161" s="13"/>
      <c r="Q161" s="13"/>
      <c r="R161" s="35">
        <f>VLOOKUP(Q163,data!Q:V,5,FALSE)</f>
        <v>0</v>
      </c>
      <c r="S161" s="15" t="e">
        <f>VLOOKUP(Tableau1[[#This Row],[Axes d''évaluation_1]],Grille!C:D,2,FALSE)</f>
        <v>#N/A</v>
      </c>
      <c r="T161" s="25"/>
      <c r="U161" s="57"/>
      <c r="V161" s="15">
        <f>VLOOKUP(Q163,data!Y:AD,5,FALSE)</f>
        <v>0</v>
      </c>
      <c r="W161" s="15" t="e">
        <f>VLOOKUP(Tableau1[[#This Row],[Axes d''évaluation biodiversité_6]],Grille!E:F,2,FALSE)</f>
        <v>#N/A</v>
      </c>
      <c r="X161" s="67"/>
      <c r="Y161" s="68"/>
      <c r="Z161" s="28"/>
    </row>
    <row r="162" spans="1:26" ht="15.75" hidden="1" outlineLevel="1">
      <c r="A162" s="70"/>
      <c r="B162" s="86"/>
      <c r="C162" s="23"/>
      <c r="D162" s="23"/>
      <c r="E162" s="24"/>
      <c r="F162" s="13"/>
      <c r="G162" s="13"/>
      <c r="H162" s="13"/>
      <c r="I162" s="13"/>
      <c r="J162" s="13"/>
      <c r="K162" s="13"/>
      <c r="L162" s="13"/>
      <c r="M162" s="13"/>
      <c r="N162" s="13"/>
      <c r="O162" s="13"/>
      <c r="P162" s="13"/>
      <c r="Q162" s="13"/>
      <c r="R162" s="35">
        <f>VLOOKUP(Q163,data!Q:V,6,FALSE)</f>
        <v>0</v>
      </c>
      <c r="S162" s="15" t="e">
        <f>VLOOKUP(Tableau1[[#This Row],[Axes d''évaluation_1]],Grille!C:D,2,FALSE)</f>
        <v>#N/A</v>
      </c>
      <c r="T162" s="25"/>
      <c r="U162" s="57"/>
      <c r="V162" s="15">
        <f>VLOOKUP(Q163,data!Y:AD,6,FALSE)</f>
        <v>0</v>
      </c>
      <c r="W162" s="15" t="e">
        <f>VLOOKUP(Tableau1[[#This Row],[Axes d''évaluation biodiversité_6]],Grille!E:F,2,FALSE)</f>
        <v>#N/A</v>
      </c>
      <c r="X162" s="67"/>
      <c r="Y162" s="68"/>
      <c r="Z162" s="28"/>
    </row>
    <row r="163" spans="1:26" ht="15.75" collapsed="1">
      <c r="A163" s="78" t="s">
        <v>185</v>
      </c>
      <c r="B163" s="87"/>
      <c r="C163" s="71"/>
      <c r="D163" s="71" t="s">
        <v>86</v>
      </c>
      <c r="E163" s="72" t="s">
        <v>87</v>
      </c>
      <c r="F163" s="72" t="s">
        <v>88</v>
      </c>
      <c r="G163" s="72" t="s">
        <v>87</v>
      </c>
      <c r="H163" s="72">
        <v>50000</v>
      </c>
      <c r="I163" s="72">
        <v>50000</v>
      </c>
      <c r="J163" s="72">
        <v>50000</v>
      </c>
      <c r="K163" s="72">
        <v>50000</v>
      </c>
      <c r="L163" s="72">
        <v>50000</v>
      </c>
      <c r="M163" s="72">
        <v>50000</v>
      </c>
      <c r="N163" s="72">
        <v>50000</v>
      </c>
      <c r="O163" s="72">
        <v>50000</v>
      </c>
      <c r="P163" s="72" t="s">
        <v>65</v>
      </c>
      <c r="Q163" s="72" t="s">
        <v>67</v>
      </c>
      <c r="R163" s="47" t="str">
        <f>VLOOKUP(Tableau1[[#This Row],[Sous-catégorie]],Grille!B:C,2,FALSE)</f>
        <v>Neutre</v>
      </c>
      <c r="S163" s="73" t="str">
        <f>VLOOKUP(Tableau1[[#This Row],[Axes d''évaluation_1]],Grille!C:D,2,FALSE)</f>
        <v>Neutre</v>
      </c>
      <c r="T163" s="74">
        <f>IFERROR(IF(Tableau1[[#This Row],[Non Coté_1]]="OUI","Non côté",SUM(T159:T162)/Tableau1[[#This Row],[Critères d''évaluation_1]]),0.4)</f>
        <v>0.4</v>
      </c>
      <c r="U163" s="75" t="s">
        <v>213</v>
      </c>
      <c r="V163" s="73" t="str">
        <f>VLOOKUP(Tableau1[[#This Row],[Sous-catégorie]],Grille!B:F,4,FALSE)</f>
        <v>- Obligation biodiversités liées au terrain</v>
      </c>
      <c r="W163" s="73">
        <f>VLOOKUP(Tableau1[[#This Row],[Sous-catégorie]],Grille!B:G,5,FALSE)</f>
        <v>2</v>
      </c>
      <c r="X163" s="76">
        <f>IFERROR(IF(Tableau1[[#This Row],[Non Coté_6]]="OUI","Non côté",SUM(X159:X162)/Tableau1[[#This Row],[Critères d''évaluation_6]]),0.4)</f>
        <v>0</v>
      </c>
      <c r="Y163" s="77" t="s">
        <v>213</v>
      </c>
      <c r="Z163" s="85" t="str" cm="1">
        <f t="array" ref="Z163">_xlfn.IFS(AND(Tableau1[[#This Row],[Evaluation_1]]="Non côté",Tableau1[[#This Row],[Evaluation_6]]="Non côté"),"Non côté",AND(OR(Tableau1[[#This Row],[Evaluation_1]]&gt;0.5,Tableau1[[#This Row],[Evaluation_1]]="Non côté"),OR(Tableau1[[#This Row],[Evaluation_6]]&gt;0.5,Tableau1[[#This Row],[Evaluation_6]]="Non côté")),"Favorable",AND(OR(AND(Tableau1[[#This Row],[Evaluation_1]]&lt;=0.5,Tableau1[[#This Row],[Evaluation_1]]&gt;0.25),Tableau1[[#This Row],[Evaluation_1]]="Non côté"),OR(AND(Tableau1[[#This Row],[Evaluation_6]]&lt;=0.5,Tableau1[[#This Row],[Evaluation_6]]&gt;0.25),Tableau1[[#This Row],[Evaluation_6]]="Non côté")),"Neutre",AND(OR(AND(Tableau1[[#This Row],[Evaluation_1]]&lt;0.25,Tableau1[[#This Row],[Evaluation_1]]=0),Tableau1[[#This Row],[Evaluation_1]]="Non côté"),OR(AND(Tableau1[[#This Row],[Evaluation_6]]&lt;0.25,Tableau1[[#This Row],[Evaluation_6]]=0),Tableau1[[#This Row],[Evaluation_6]]="Non côté")),"Défavorable",Tableau1[[#This Row],[Evaluation_1]]&lt;&gt;Tableau1[[#This Row],[Evaluation_6]],"Mixte")</f>
        <v>Mixte</v>
      </c>
    </row>
  </sheetData>
  <mergeCells count="7">
    <mergeCell ref="Z1:Z2"/>
    <mergeCell ref="A1:G2"/>
    <mergeCell ref="H1:O2"/>
    <mergeCell ref="P2:Q2"/>
    <mergeCell ref="R2:U2"/>
    <mergeCell ref="V2:Y2"/>
    <mergeCell ref="P1:Y1"/>
  </mergeCells>
  <phoneticPr fontId="5" type="noConversion"/>
  <conditionalFormatting sqref="T8 T13 T18 T23 T28 T33 T38 T43 T48 T53 T58 T63 T68 T73 T78 T83 T88 T93 T98 T103 T108 T113 T118 T123 T128 T133 T138 T143 T148 T153 T158 T163 X163 X158 X153 X148 X143 X138 X133 X128 X123 X118 X113 X108 X103 X98 X93 X88 X83 X78 X73 X68 X63 X58 X53 X48 X43 X38 X33 X28 X23 X18 X13 X8">
    <cfRule type="iconSet" priority="294">
      <iconSet>
        <cfvo type="percent" val="0"/>
        <cfvo type="num" val="0.25" gte="0"/>
        <cfvo type="num" val="0.5" gte="0"/>
      </iconSet>
    </cfRule>
  </conditionalFormatting>
  <dataValidations count="3">
    <dataValidation type="list" allowBlank="1" showInputMessage="1" showErrorMessage="1" sqref="Q8 Q13 Q18 Q23 Q28 Q33 Q38 Q43 Q48 Q53 Q58 Q63 Q68 Q73 Q78 Q83 Q88 Q93 Q98 Q103 Q108 Q113 Q118 Q123 Q128 Q133 Q138 Q143 Q148 Q153 Q158 Q163" xr:uid="{6C7EE9EE-CC56-4B87-8397-8B15F7DC1559}">
      <formula1>INDIRECT($P8)</formula1>
    </dataValidation>
    <dataValidation type="list" allowBlank="1" showInputMessage="1" showErrorMessage="1" sqref="Q9:Q12 Q19:Q22 Q14:Q17 Q34:Q37 Q24:Q27 Q29:Q32 Q39:Q42 Q79:Q82 Q44:Q47 Q49:Q52 Q59:Q62 Q54:Q57 Q74:Q77 Q64:Q67 Q69:Q72 Q164:Q1048576 Q84:Q87 Q89:Q92 Q99:Q102 Q94:Q97 Q114:Q117 Q104:Q107 Q109:Q112 Q119:Q122 Q159:Q162 Q124:Q127 Q129:Q132 Q139:Q142 Q134:Q137 Q154:Q157 Q144:Q147 Q149:Q152 Q4:Q7" xr:uid="{2851016D-99FC-4734-A2AC-04808EC8A64C}">
      <formula1>#REF!</formula1>
    </dataValidation>
    <dataValidation type="list" allowBlank="1" showInputMessage="1" showErrorMessage="1" sqref="P164:P1048576 P4:P163" xr:uid="{11037DB8-AEF8-4429-8167-D80D82D9E7FB}">
      <formula1>Catégorie2</formula1>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5E11C5B-FBFD-467D-9722-D94F7CA42931}">
          <x14:formula1>
            <xm:f>data!$AG$1:$AG$2</xm:f>
          </x14:formula1>
          <xm:sqref>Y4:Y163 U4:U163 U164:U1048576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8EDC2-3F62-4B46-B9B9-03E90674D36F}">
  <dimension ref="A1:H128"/>
  <sheetViews>
    <sheetView zoomScale="85" zoomScaleNormal="85" workbookViewId="0">
      <pane xSplit="2" ySplit="2" topLeftCell="C119" activePane="bottomRight" state="frozen"/>
      <selection pane="topRight" activeCell="C1" sqref="C1"/>
      <selection pane="bottomLeft" activeCell="A2" sqref="A2"/>
      <selection pane="bottomRight" activeCell="C125" sqref="C125:C126"/>
    </sheetView>
  </sheetViews>
  <sheetFormatPr baseColWidth="10" defaultColWidth="11.42578125" defaultRowHeight="16.5" outlineLevelRow="2"/>
  <cols>
    <col min="1" max="1" width="31.42578125" style="3" bestFit="1" customWidth="1"/>
    <col min="2" max="2" width="65.140625" style="3" bestFit="1" customWidth="1"/>
    <col min="3" max="3" width="59.42578125" style="2" customWidth="1"/>
    <col min="4" max="4" width="36.7109375" style="9" customWidth="1"/>
    <col min="5" max="5" width="25.7109375" style="1" customWidth="1"/>
    <col min="6" max="6" width="29.7109375" style="1" customWidth="1"/>
    <col min="7" max="16384" width="11.42578125" style="1"/>
  </cols>
  <sheetData>
    <row r="1" spans="1:6" ht="20.25">
      <c r="A1" s="51" t="s">
        <v>103</v>
      </c>
      <c r="B1" s="51"/>
      <c r="C1" s="51" t="s">
        <v>104</v>
      </c>
      <c r="D1" s="50"/>
      <c r="E1" s="51" t="s">
        <v>221</v>
      </c>
      <c r="F1" s="50"/>
    </row>
    <row r="2" spans="1:6" collapsed="1">
      <c r="A2" s="6" t="s">
        <v>23</v>
      </c>
      <c r="B2" s="5" t="s">
        <v>24</v>
      </c>
      <c r="C2" s="5" t="s">
        <v>17</v>
      </c>
      <c r="D2" s="10" t="s">
        <v>16</v>
      </c>
      <c r="E2" s="5" t="s">
        <v>222</v>
      </c>
      <c r="F2" s="8" t="s">
        <v>223</v>
      </c>
    </row>
    <row r="3" spans="1:6" s="4" customFormat="1" ht="85.5" hidden="1" outlineLevel="2">
      <c r="A3" s="31"/>
      <c r="B3" s="31"/>
      <c r="C3" s="31" t="s">
        <v>111</v>
      </c>
      <c r="D3" s="32" t="s">
        <v>162</v>
      </c>
      <c r="E3" s="33" t="s">
        <v>111</v>
      </c>
      <c r="F3" s="33" t="s">
        <v>224</v>
      </c>
    </row>
    <row r="4" spans="1:6" ht="114" hidden="1" outlineLevel="2">
      <c r="A4" s="31"/>
      <c r="B4" s="31"/>
      <c r="C4" s="31" t="s">
        <v>112</v>
      </c>
      <c r="D4" s="32" t="s">
        <v>14</v>
      </c>
      <c r="E4" s="33" t="s">
        <v>225</v>
      </c>
      <c r="F4" s="63" t="s">
        <v>226</v>
      </c>
    </row>
    <row r="5" spans="1:6" ht="142.5" hidden="1" outlineLevel="2">
      <c r="A5" s="31"/>
      <c r="B5" s="31"/>
      <c r="C5" s="31" t="s">
        <v>113</v>
      </c>
      <c r="D5" s="32" t="s">
        <v>95</v>
      </c>
      <c r="E5" s="33" t="s">
        <v>227</v>
      </c>
      <c r="F5" s="63" t="s">
        <v>228</v>
      </c>
    </row>
    <row r="6" spans="1:6" ht="71.25" hidden="1" outlineLevel="2">
      <c r="A6" s="34"/>
      <c r="B6" s="35"/>
      <c r="C6" s="36" t="s">
        <v>114</v>
      </c>
      <c r="D6" s="37" t="s">
        <v>42</v>
      </c>
      <c r="E6" s="33" t="s">
        <v>229</v>
      </c>
      <c r="F6" s="63" t="s">
        <v>230</v>
      </c>
    </row>
    <row r="7" spans="1:6" ht="114" hidden="1" outlineLevel="1" collapsed="1">
      <c r="A7" s="31"/>
      <c r="B7" s="31" t="s">
        <v>105</v>
      </c>
      <c r="C7" s="31" t="s">
        <v>62</v>
      </c>
      <c r="D7" s="52">
        <v>10</v>
      </c>
      <c r="E7" s="33" t="s">
        <v>231</v>
      </c>
      <c r="F7" s="63">
        <v>11</v>
      </c>
    </row>
    <row r="8" spans="1:6" ht="57" hidden="1" outlineLevel="2">
      <c r="A8" s="31"/>
      <c r="B8" s="31"/>
      <c r="C8" s="31" t="s">
        <v>115</v>
      </c>
      <c r="D8" s="38" t="s">
        <v>14</v>
      </c>
      <c r="E8" s="33" t="s">
        <v>232</v>
      </c>
      <c r="F8" s="33" t="s">
        <v>233</v>
      </c>
    </row>
    <row r="9" spans="1:6" ht="114" hidden="1" outlineLevel="2">
      <c r="A9" s="31"/>
      <c r="B9" s="31"/>
      <c r="C9" s="31" t="s">
        <v>116</v>
      </c>
      <c r="D9" s="32" t="s">
        <v>95</v>
      </c>
      <c r="E9" s="33" t="s">
        <v>234</v>
      </c>
      <c r="F9" s="63" t="s">
        <v>235</v>
      </c>
    </row>
    <row r="10" spans="1:6" ht="142.5" hidden="1" outlineLevel="2">
      <c r="A10" s="31"/>
      <c r="B10" s="31"/>
      <c r="C10" s="36" t="s">
        <v>117</v>
      </c>
      <c r="D10" s="37" t="s">
        <v>42</v>
      </c>
      <c r="E10" s="33" t="s">
        <v>236</v>
      </c>
      <c r="F10" s="63" t="s">
        <v>228</v>
      </c>
    </row>
    <row r="11" spans="1:6" hidden="1" outlineLevel="2">
      <c r="A11" s="34"/>
      <c r="B11" s="35"/>
      <c r="C11" s="36"/>
      <c r="D11" s="37"/>
      <c r="E11" s="33" t="s">
        <v>237</v>
      </c>
      <c r="F11" s="63" t="s">
        <v>230</v>
      </c>
    </row>
    <row r="12" spans="1:6" ht="114" hidden="1" outlineLevel="1" collapsed="1">
      <c r="A12" s="31"/>
      <c r="B12" s="31" t="s">
        <v>106</v>
      </c>
      <c r="C12" s="31" t="s">
        <v>63</v>
      </c>
      <c r="D12" s="38" t="s">
        <v>77</v>
      </c>
      <c r="E12" s="33" t="s">
        <v>238</v>
      </c>
      <c r="F12" s="63">
        <v>8</v>
      </c>
    </row>
    <row r="13" spans="1:6" ht="57" hidden="1" outlineLevel="2">
      <c r="A13" s="31"/>
      <c r="B13" s="31"/>
      <c r="C13" s="31" t="s">
        <v>118</v>
      </c>
      <c r="D13" s="38" t="s">
        <v>14</v>
      </c>
      <c r="E13" s="33" t="s">
        <v>239</v>
      </c>
      <c r="F13" s="33" t="s">
        <v>233</v>
      </c>
    </row>
    <row r="14" spans="1:6" ht="114" hidden="1" outlineLevel="2">
      <c r="A14" s="31"/>
      <c r="B14" s="31"/>
      <c r="C14" s="31" t="s">
        <v>119</v>
      </c>
      <c r="D14" s="32" t="s">
        <v>95</v>
      </c>
      <c r="E14" s="33" t="s">
        <v>240</v>
      </c>
      <c r="F14" s="63" t="s">
        <v>241</v>
      </c>
    </row>
    <row r="15" spans="1:6" ht="142.5" hidden="1" outlineLevel="2">
      <c r="A15" s="31"/>
      <c r="B15" s="31"/>
      <c r="C15" s="31" t="s">
        <v>120</v>
      </c>
      <c r="D15" s="38" t="s">
        <v>13</v>
      </c>
      <c r="E15" s="33" t="s">
        <v>242</v>
      </c>
      <c r="F15" s="63" t="s">
        <v>228</v>
      </c>
    </row>
    <row r="16" spans="1:6" ht="71.25" hidden="1" outlineLevel="2">
      <c r="A16" s="34"/>
      <c r="B16" s="35"/>
      <c r="C16" s="36" t="s">
        <v>121</v>
      </c>
      <c r="D16" s="37" t="s">
        <v>42</v>
      </c>
      <c r="E16" s="33" t="s">
        <v>243</v>
      </c>
      <c r="F16" s="63" t="s">
        <v>230</v>
      </c>
    </row>
    <row r="17" spans="1:6" ht="128.25" hidden="1" outlineLevel="1" collapsed="1">
      <c r="A17" s="31"/>
      <c r="B17" s="31" t="s">
        <v>107</v>
      </c>
      <c r="C17" s="31" t="s">
        <v>64</v>
      </c>
      <c r="D17" s="38" t="s">
        <v>76</v>
      </c>
      <c r="E17" s="33" t="s">
        <v>244</v>
      </c>
      <c r="F17" s="63">
        <v>8</v>
      </c>
    </row>
    <row r="18" spans="1:6" ht="42.75" hidden="1" outlineLevel="2">
      <c r="A18" s="55"/>
      <c r="B18" s="31"/>
      <c r="C18" s="54" t="s">
        <v>197</v>
      </c>
      <c r="D18" s="32" t="s">
        <v>187</v>
      </c>
      <c r="E18" s="33"/>
      <c r="F18" s="63"/>
    </row>
    <row r="19" spans="1:6" ht="99.75" hidden="1" outlineLevel="2">
      <c r="A19" s="55"/>
      <c r="B19" s="31"/>
      <c r="C19" s="54" t="s">
        <v>198</v>
      </c>
      <c r="D19" s="32" t="s">
        <v>188</v>
      </c>
      <c r="E19" s="33"/>
      <c r="F19" s="63"/>
    </row>
    <row r="20" spans="1:6" ht="71.25" hidden="1" outlineLevel="2">
      <c r="A20" s="55"/>
      <c r="B20" s="31"/>
      <c r="C20" s="54" t="s">
        <v>199</v>
      </c>
      <c r="D20" s="32" t="s">
        <v>42</v>
      </c>
      <c r="E20" s="33"/>
      <c r="F20" s="63"/>
    </row>
    <row r="21" spans="1:6" ht="42.75" hidden="1" outlineLevel="1" collapsed="1">
      <c r="A21" s="55"/>
      <c r="B21" s="31" t="s">
        <v>189</v>
      </c>
      <c r="C21" s="31" t="s">
        <v>190</v>
      </c>
      <c r="D21" s="32" t="s">
        <v>75</v>
      </c>
      <c r="E21" s="33" t="s">
        <v>245</v>
      </c>
      <c r="F21" s="63" t="s">
        <v>246</v>
      </c>
    </row>
    <row r="22" spans="1:6" ht="57" hidden="1" outlineLevel="2">
      <c r="A22" s="34"/>
      <c r="B22" s="35"/>
      <c r="C22" s="31" t="s">
        <v>123</v>
      </c>
      <c r="D22" s="38" t="s">
        <v>14</v>
      </c>
      <c r="E22" s="33" t="s">
        <v>247</v>
      </c>
      <c r="F22" s="33" t="s">
        <v>233</v>
      </c>
    </row>
    <row r="23" spans="1:6" ht="114" hidden="1" outlineLevel="2">
      <c r="A23" s="34"/>
      <c r="B23" s="35"/>
      <c r="C23" s="53" t="s">
        <v>124</v>
      </c>
      <c r="D23" s="38" t="s">
        <v>122</v>
      </c>
      <c r="E23" s="33" t="s">
        <v>248</v>
      </c>
      <c r="F23" s="63" t="s">
        <v>241</v>
      </c>
    </row>
    <row r="24" spans="1:6" ht="142.5" hidden="1" outlineLevel="2">
      <c r="A24" s="34"/>
      <c r="B24" s="35"/>
      <c r="C24" s="31" t="s">
        <v>125</v>
      </c>
      <c r="D24" s="32" t="s">
        <v>95</v>
      </c>
      <c r="E24" s="33" t="s">
        <v>249</v>
      </c>
      <c r="F24" s="63" t="s">
        <v>228</v>
      </c>
    </row>
    <row r="25" spans="1:6" ht="71.25" hidden="1" outlineLevel="2">
      <c r="A25" s="34"/>
      <c r="B25" s="35"/>
      <c r="C25" s="36" t="s">
        <v>126</v>
      </c>
      <c r="D25" s="37" t="s">
        <v>42</v>
      </c>
      <c r="E25" s="33" t="s">
        <v>250</v>
      </c>
      <c r="F25" s="63" t="s">
        <v>230</v>
      </c>
    </row>
    <row r="26" spans="1:6" ht="114" hidden="1" outlineLevel="1" collapsed="1">
      <c r="A26" s="34"/>
      <c r="B26" s="35" t="s">
        <v>70</v>
      </c>
      <c r="C26" s="31" t="s">
        <v>69</v>
      </c>
      <c r="D26" s="37" t="s">
        <v>74</v>
      </c>
      <c r="E26" s="33" t="s">
        <v>238</v>
      </c>
      <c r="F26" s="63">
        <v>8</v>
      </c>
    </row>
    <row r="27" spans="1:6" ht="57" hidden="1" outlineLevel="2">
      <c r="A27" s="34"/>
      <c r="B27" s="31"/>
      <c r="C27" s="53" t="s">
        <v>124</v>
      </c>
      <c r="D27" s="38" t="s">
        <v>122</v>
      </c>
      <c r="E27" s="33" t="s">
        <v>251</v>
      </c>
      <c r="F27" s="33" t="s">
        <v>224</v>
      </c>
    </row>
    <row r="28" spans="1:6" ht="114" hidden="1" outlineLevel="2">
      <c r="A28" s="34"/>
      <c r="B28" s="35"/>
      <c r="C28" s="36" t="s">
        <v>123</v>
      </c>
      <c r="D28" s="32" t="s">
        <v>14</v>
      </c>
      <c r="E28" s="33" t="s">
        <v>252</v>
      </c>
      <c r="F28" s="63" t="s">
        <v>241</v>
      </c>
    </row>
    <row r="29" spans="1:6" ht="142.5" hidden="1" outlineLevel="2">
      <c r="A29" s="34"/>
      <c r="B29" s="31"/>
      <c r="C29" s="31" t="s">
        <v>163</v>
      </c>
      <c r="D29" s="32" t="s">
        <v>95</v>
      </c>
      <c r="E29" s="33" t="s">
        <v>253</v>
      </c>
      <c r="F29" s="63" t="s">
        <v>228</v>
      </c>
    </row>
    <row r="30" spans="1:6" ht="71.25" hidden="1" outlineLevel="2">
      <c r="A30" s="34"/>
      <c r="B30" s="35"/>
      <c r="C30" s="36" t="s">
        <v>126</v>
      </c>
      <c r="D30" s="37" t="s">
        <v>42</v>
      </c>
      <c r="E30" s="33" t="s">
        <v>254</v>
      </c>
      <c r="F30" s="63" t="s">
        <v>230</v>
      </c>
    </row>
    <row r="31" spans="1:6" ht="114" hidden="1" outlineLevel="1" collapsed="1">
      <c r="A31" s="34"/>
      <c r="B31" s="31" t="s">
        <v>59</v>
      </c>
      <c r="C31" s="31" t="s">
        <v>69</v>
      </c>
      <c r="D31" s="38" t="s">
        <v>74</v>
      </c>
      <c r="E31" s="33" t="s">
        <v>231</v>
      </c>
      <c r="F31" s="63">
        <v>11</v>
      </c>
    </row>
    <row r="32" spans="1:6" ht="81" collapsed="1">
      <c r="A32" s="39" t="s">
        <v>10</v>
      </c>
      <c r="B32" s="39" t="s">
        <v>191</v>
      </c>
      <c r="C32" s="31"/>
      <c r="D32" s="38"/>
      <c r="E32" s="33"/>
      <c r="F32" s="33"/>
    </row>
    <row r="33" spans="1:6" ht="42.75" hidden="1" outlineLevel="2">
      <c r="A33" s="39"/>
      <c r="B33" s="39"/>
      <c r="C33" s="31" t="s">
        <v>129</v>
      </c>
      <c r="D33" s="38" t="s">
        <v>44</v>
      </c>
      <c r="E33" s="33"/>
      <c r="F33" s="63"/>
    </row>
    <row r="34" spans="1:6" ht="28.5" hidden="1" outlineLevel="2">
      <c r="A34" s="31"/>
      <c r="B34" s="31"/>
      <c r="C34" s="31" t="s">
        <v>130</v>
      </c>
      <c r="D34" s="38" t="s">
        <v>45</v>
      </c>
      <c r="E34" s="33"/>
      <c r="F34" s="63"/>
    </row>
    <row r="35" spans="1:6" ht="71.25" hidden="1" outlineLevel="2">
      <c r="A35" s="34"/>
      <c r="B35" s="35"/>
      <c r="C35" s="36" t="s">
        <v>131</v>
      </c>
      <c r="D35" s="37" t="s">
        <v>42</v>
      </c>
      <c r="E35" s="33"/>
      <c r="F35" s="63"/>
    </row>
    <row r="36" spans="1:6" ht="28.5" hidden="1" outlineLevel="1" collapsed="1">
      <c r="A36" s="34"/>
      <c r="B36" s="35" t="s">
        <v>43</v>
      </c>
      <c r="C36" s="31" t="s">
        <v>127</v>
      </c>
      <c r="D36" s="38" t="s">
        <v>75</v>
      </c>
      <c r="E36" s="33" t="s">
        <v>246</v>
      </c>
      <c r="F36" s="63" t="s">
        <v>246</v>
      </c>
    </row>
    <row r="37" spans="1:6" ht="57" hidden="1" outlineLevel="2">
      <c r="A37" s="34"/>
      <c r="B37" s="35"/>
      <c r="C37" s="31" t="s">
        <v>132</v>
      </c>
      <c r="D37" s="38" t="s">
        <v>47</v>
      </c>
      <c r="E37" s="33"/>
      <c r="F37" s="63"/>
    </row>
    <row r="38" spans="1:6" ht="28.5" hidden="1" outlineLevel="2">
      <c r="A38" s="34"/>
      <c r="B38" s="35"/>
      <c r="C38" s="31" t="s">
        <v>133</v>
      </c>
      <c r="D38" s="38" t="s">
        <v>45</v>
      </c>
      <c r="E38" s="33"/>
      <c r="F38" s="63"/>
    </row>
    <row r="39" spans="1:6" ht="71.25" hidden="1" outlineLevel="2">
      <c r="A39" s="34"/>
      <c r="B39" s="35"/>
      <c r="C39" s="36" t="s">
        <v>134</v>
      </c>
      <c r="D39" s="37" t="s">
        <v>42</v>
      </c>
      <c r="E39" s="33"/>
      <c r="F39" s="63"/>
    </row>
    <row r="40" spans="1:6" ht="28.5" hidden="1" outlineLevel="1" collapsed="1">
      <c r="A40" s="34"/>
      <c r="B40" s="35" t="s">
        <v>46</v>
      </c>
      <c r="C40" s="31" t="s">
        <v>127</v>
      </c>
      <c r="D40" s="38" t="s">
        <v>75</v>
      </c>
      <c r="E40" s="33" t="s">
        <v>246</v>
      </c>
      <c r="F40" s="63" t="s">
        <v>246</v>
      </c>
    </row>
    <row r="41" spans="1:6" ht="27" collapsed="1">
      <c r="A41" s="39" t="s">
        <v>90</v>
      </c>
      <c r="B41" s="39" t="s">
        <v>164</v>
      </c>
      <c r="C41" s="36"/>
      <c r="D41" s="37"/>
      <c r="E41" s="33"/>
      <c r="F41" s="63"/>
    </row>
    <row r="42" spans="1:6" ht="71.25" hidden="1" outlineLevel="2">
      <c r="A42" s="39"/>
      <c r="B42" s="39"/>
      <c r="C42" s="31" t="s">
        <v>170</v>
      </c>
      <c r="D42" s="38" t="s">
        <v>48</v>
      </c>
      <c r="E42" s="33" t="s">
        <v>255</v>
      </c>
      <c r="F42" s="33" t="s">
        <v>256</v>
      </c>
    </row>
    <row r="43" spans="1:6" ht="114" hidden="1" outlineLevel="2">
      <c r="A43" s="31"/>
      <c r="B43" s="31"/>
      <c r="C43" s="31" t="s">
        <v>135</v>
      </c>
      <c r="D43" s="38" t="s">
        <v>12</v>
      </c>
      <c r="E43" s="33" t="s">
        <v>257</v>
      </c>
      <c r="F43" s="63" t="s">
        <v>241</v>
      </c>
    </row>
    <row r="44" spans="1:6" ht="85.5" hidden="1" outlineLevel="2">
      <c r="A44" s="39"/>
      <c r="B44" s="39"/>
      <c r="C44" s="31" t="s">
        <v>169</v>
      </c>
      <c r="D44" s="38" t="s">
        <v>11</v>
      </c>
      <c r="E44" s="33" t="s">
        <v>258</v>
      </c>
      <c r="F44" s="63" t="s">
        <v>259</v>
      </c>
    </row>
    <row r="45" spans="1:6" ht="71.25" hidden="1" outlineLevel="2">
      <c r="A45" s="34"/>
      <c r="B45" s="35"/>
      <c r="C45" s="36" t="s">
        <v>136</v>
      </c>
      <c r="D45" s="37" t="s">
        <v>42</v>
      </c>
      <c r="E45" s="33" t="s">
        <v>260</v>
      </c>
      <c r="F45" s="63" t="s">
        <v>261</v>
      </c>
    </row>
    <row r="46" spans="1:6" ht="99.75" outlineLevel="1" collapsed="1">
      <c r="A46" s="31"/>
      <c r="B46" s="31" t="s">
        <v>37</v>
      </c>
      <c r="C46" s="31" t="s">
        <v>128</v>
      </c>
      <c r="D46" s="38" t="s">
        <v>78</v>
      </c>
      <c r="E46" s="33" t="s">
        <v>262</v>
      </c>
      <c r="F46" s="33" t="s">
        <v>76</v>
      </c>
    </row>
    <row r="47" spans="1:6" ht="85.5" hidden="1" outlineLevel="2">
      <c r="A47" s="31"/>
      <c r="B47" s="31"/>
      <c r="C47" s="31" t="s">
        <v>167</v>
      </c>
      <c r="D47" s="38" t="s">
        <v>182</v>
      </c>
      <c r="E47" s="33" t="s">
        <v>263</v>
      </c>
      <c r="F47" s="33" t="s">
        <v>162</v>
      </c>
    </row>
    <row r="48" spans="1:6" ht="114" hidden="1" outlineLevel="2">
      <c r="A48" s="31"/>
      <c r="B48" s="31"/>
      <c r="C48" s="31" t="s">
        <v>168</v>
      </c>
      <c r="D48" s="38" t="s">
        <v>12</v>
      </c>
      <c r="E48" s="33" t="s">
        <v>264</v>
      </c>
      <c r="F48" s="63" t="s">
        <v>226</v>
      </c>
    </row>
    <row r="49" spans="1:6" ht="71.25" hidden="1" outlineLevel="2">
      <c r="A49" s="31"/>
      <c r="B49" s="31"/>
      <c r="C49" s="31" t="s">
        <v>137</v>
      </c>
      <c r="D49" s="38" t="s">
        <v>49</v>
      </c>
      <c r="E49" s="33" t="s">
        <v>265</v>
      </c>
      <c r="F49" s="63" t="s">
        <v>266</v>
      </c>
    </row>
    <row r="50" spans="1:6" ht="85.5" hidden="1" outlineLevel="2">
      <c r="A50" s="34"/>
      <c r="B50" s="35"/>
      <c r="C50" s="36" t="s">
        <v>138</v>
      </c>
      <c r="D50" s="37" t="s">
        <v>50</v>
      </c>
      <c r="E50" s="33" t="s">
        <v>267</v>
      </c>
      <c r="F50" s="63" t="s">
        <v>268</v>
      </c>
    </row>
    <row r="51" spans="1:6" ht="128.25" outlineLevel="1" collapsed="1">
      <c r="A51" s="31"/>
      <c r="B51" s="31" t="s">
        <v>165</v>
      </c>
      <c r="C51" s="31" t="s">
        <v>176</v>
      </c>
      <c r="D51" s="38" t="s">
        <v>78</v>
      </c>
      <c r="E51" s="33" t="s">
        <v>269</v>
      </c>
      <c r="F51" s="33" t="s">
        <v>76</v>
      </c>
    </row>
    <row r="52" spans="1:6" ht="71.25" hidden="1" outlineLevel="2">
      <c r="A52" s="34"/>
      <c r="B52" s="35"/>
      <c r="C52" s="36" t="s">
        <v>195</v>
      </c>
      <c r="D52" s="37" t="s">
        <v>108</v>
      </c>
      <c r="E52" s="33" t="s">
        <v>270</v>
      </c>
      <c r="F52" s="63" t="s">
        <v>266</v>
      </c>
    </row>
    <row r="53" spans="1:6" ht="85.5" hidden="1" outlineLevel="2">
      <c r="A53" s="34"/>
      <c r="B53" s="35"/>
      <c r="C53" s="36" t="s">
        <v>200</v>
      </c>
      <c r="D53" s="37" t="s">
        <v>194</v>
      </c>
      <c r="E53" s="33" t="s">
        <v>271</v>
      </c>
      <c r="F53" s="63" t="s">
        <v>272</v>
      </c>
    </row>
    <row r="54" spans="1:6" ht="114" hidden="1" outlineLevel="2">
      <c r="A54" s="34"/>
      <c r="B54" s="35"/>
      <c r="C54" s="54" t="s">
        <v>196</v>
      </c>
      <c r="D54" s="32" t="s">
        <v>42</v>
      </c>
      <c r="E54" s="33" t="s">
        <v>273</v>
      </c>
      <c r="F54" s="63" t="s">
        <v>226</v>
      </c>
    </row>
    <row r="55" spans="1:6" ht="57" outlineLevel="1" collapsed="1">
      <c r="A55" s="34"/>
      <c r="B55" s="35" t="s">
        <v>192</v>
      </c>
      <c r="C55" s="36" t="s">
        <v>193</v>
      </c>
      <c r="D55" s="37" t="s">
        <v>84</v>
      </c>
      <c r="E55" s="64" t="s">
        <v>274</v>
      </c>
      <c r="F55" s="63">
        <v>8</v>
      </c>
    </row>
    <row r="56" spans="1:6" ht="114" outlineLevel="2">
      <c r="A56" s="34"/>
      <c r="B56" s="35"/>
      <c r="C56" s="36" t="s">
        <v>166</v>
      </c>
      <c r="D56" s="37" t="s">
        <v>108</v>
      </c>
      <c r="E56" s="33" t="s">
        <v>275</v>
      </c>
      <c r="F56" s="63" t="s">
        <v>226</v>
      </c>
    </row>
    <row r="57" spans="1:6" ht="85.5" outlineLevel="2">
      <c r="A57" s="34"/>
      <c r="B57" s="35"/>
      <c r="C57" s="36" t="s">
        <v>139</v>
      </c>
      <c r="D57" s="37" t="s">
        <v>50</v>
      </c>
      <c r="E57" s="33" t="s">
        <v>276</v>
      </c>
      <c r="F57" s="63" t="s">
        <v>259</v>
      </c>
    </row>
    <row r="58" spans="1:6" ht="71.25" outlineLevel="1">
      <c r="A58" s="34"/>
      <c r="B58" s="35" t="s">
        <v>92</v>
      </c>
      <c r="C58" s="36" t="s">
        <v>96</v>
      </c>
      <c r="D58" s="37" t="s">
        <v>85</v>
      </c>
      <c r="E58" s="64" t="s">
        <v>277</v>
      </c>
      <c r="F58" s="63">
        <v>6</v>
      </c>
    </row>
    <row r="59" spans="1:6" ht="40.5">
      <c r="A59" s="39" t="s">
        <v>91</v>
      </c>
      <c r="B59" s="39" t="s">
        <v>175</v>
      </c>
      <c r="C59" s="31"/>
      <c r="D59" s="38"/>
      <c r="E59" s="33"/>
      <c r="F59" s="63"/>
    </row>
    <row r="60" spans="1:6" ht="85.5" hidden="1" outlineLevel="2">
      <c r="A60" s="39"/>
      <c r="B60" s="39"/>
      <c r="C60" s="36" t="s">
        <v>141</v>
      </c>
      <c r="D60" s="37" t="s">
        <v>50</v>
      </c>
      <c r="E60" s="33" t="s">
        <v>278</v>
      </c>
      <c r="F60" s="63" t="s">
        <v>279</v>
      </c>
    </row>
    <row r="61" spans="1:6" ht="57" hidden="1" outlineLevel="2">
      <c r="A61" s="39"/>
      <c r="B61" s="39"/>
      <c r="C61" s="31" t="s">
        <v>140</v>
      </c>
      <c r="D61" s="38" t="s">
        <v>183</v>
      </c>
      <c r="E61" s="33"/>
      <c r="F61" s="63"/>
    </row>
    <row r="62" spans="1:6" ht="57" hidden="1" outlineLevel="2">
      <c r="A62" s="39"/>
      <c r="B62" s="39"/>
      <c r="C62" s="31" t="s">
        <v>142</v>
      </c>
      <c r="D62" s="38" t="s">
        <v>79</v>
      </c>
      <c r="E62" s="33"/>
      <c r="F62" s="63"/>
    </row>
    <row r="63" spans="1:6" ht="42.75" hidden="1" outlineLevel="1" collapsed="1">
      <c r="A63" s="39"/>
      <c r="B63" s="31" t="s">
        <v>71</v>
      </c>
      <c r="C63" s="31" t="s">
        <v>177</v>
      </c>
      <c r="D63" s="38" t="s">
        <v>75</v>
      </c>
      <c r="E63" s="64" t="s">
        <v>280</v>
      </c>
      <c r="F63" s="63">
        <v>2</v>
      </c>
    </row>
    <row r="64" spans="1:6" ht="57" hidden="1" outlineLevel="2">
      <c r="A64" s="39"/>
      <c r="B64" s="39"/>
      <c r="C64" s="31" t="s">
        <v>171</v>
      </c>
      <c r="D64" s="38" t="s">
        <v>80</v>
      </c>
      <c r="E64" s="33" t="s">
        <v>281</v>
      </c>
      <c r="F64" s="63" t="s">
        <v>282</v>
      </c>
    </row>
    <row r="65" spans="1:8" ht="99.75" hidden="1" outlineLevel="2">
      <c r="A65" s="39"/>
      <c r="B65" s="39"/>
      <c r="C65" s="31" t="s">
        <v>172</v>
      </c>
      <c r="D65" s="38" t="s">
        <v>81</v>
      </c>
      <c r="E65" s="33" t="s">
        <v>283</v>
      </c>
      <c r="F65" s="65" t="s">
        <v>284</v>
      </c>
    </row>
    <row r="66" spans="1:8" ht="28.5" hidden="1" outlineLevel="2">
      <c r="A66" s="34"/>
      <c r="B66" s="35"/>
      <c r="C66" s="36" t="s">
        <v>143</v>
      </c>
      <c r="D66" s="37" t="s">
        <v>82</v>
      </c>
      <c r="E66" s="33"/>
      <c r="F66" s="63"/>
    </row>
    <row r="67" spans="1:8" ht="85.5" hidden="1" outlineLevel="2">
      <c r="A67" s="31"/>
      <c r="B67" s="31"/>
      <c r="C67" s="36" t="s">
        <v>144</v>
      </c>
      <c r="D67" s="37" t="s">
        <v>50</v>
      </c>
      <c r="E67" s="33"/>
      <c r="F67" s="63"/>
    </row>
    <row r="68" spans="1:8" ht="42.75" hidden="1" outlineLevel="1" collapsed="1">
      <c r="A68" s="31"/>
      <c r="B68" s="31" t="s">
        <v>73</v>
      </c>
      <c r="C68" s="31" t="s">
        <v>178</v>
      </c>
      <c r="D68" s="38" t="s">
        <v>83</v>
      </c>
      <c r="E68" s="64" t="s">
        <v>285</v>
      </c>
      <c r="F68" s="63">
        <v>7</v>
      </c>
    </row>
    <row r="69" spans="1:8" ht="57" hidden="1" outlineLevel="2">
      <c r="A69" s="31"/>
      <c r="B69" s="31"/>
      <c r="C69" s="31" t="s">
        <v>173</v>
      </c>
      <c r="D69" s="38" t="s">
        <v>61</v>
      </c>
      <c r="E69" s="33" t="s">
        <v>286</v>
      </c>
      <c r="F69" s="63" t="s">
        <v>287</v>
      </c>
    </row>
    <row r="70" spans="1:8" ht="85.5" hidden="1" outlineLevel="2">
      <c r="A70" s="31"/>
      <c r="B70" s="31"/>
      <c r="C70" s="36" t="s">
        <v>145</v>
      </c>
      <c r="D70" s="37" t="s">
        <v>50</v>
      </c>
      <c r="E70" s="33" t="s">
        <v>173</v>
      </c>
      <c r="F70" s="63" t="s">
        <v>288</v>
      </c>
    </row>
    <row r="71" spans="1:8" ht="199.5" hidden="1" outlineLevel="2">
      <c r="A71" s="31"/>
      <c r="B71" s="31"/>
      <c r="C71" s="31" t="s">
        <v>174</v>
      </c>
      <c r="D71" s="38" t="s">
        <v>60</v>
      </c>
      <c r="E71" s="33" t="s">
        <v>289</v>
      </c>
      <c r="F71" s="66" t="s">
        <v>290</v>
      </c>
      <c r="H71" s="62"/>
    </row>
    <row r="72" spans="1:8" ht="57" hidden="1" outlineLevel="1" collapsed="1">
      <c r="A72" s="31"/>
      <c r="B72" s="31" t="s">
        <v>40</v>
      </c>
      <c r="C72" s="31" t="s">
        <v>217</v>
      </c>
      <c r="D72" s="38" t="s">
        <v>84</v>
      </c>
      <c r="E72" s="64" t="s">
        <v>291</v>
      </c>
      <c r="F72" s="63">
        <v>6</v>
      </c>
    </row>
    <row r="73" spans="1:8" ht="40.5" collapsed="1">
      <c r="A73" s="39" t="s">
        <v>72</v>
      </c>
      <c r="B73" s="39" t="s">
        <v>98</v>
      </c>
      <c r="C73" s="31"/>
      <c r="D73" s="38"/>
      <c r="E73" s="33"/>
      <c r="F73" s="63"/>
    </row>
    <row r="74" spans="1:8" ht="57" hidden="1" outlineLevel="2">
      <c r="A74" s="31"/>
      <c r="B74" s="31"/>
      <c r="C74" s="31" t="s">
        <v>146</v>
      </c>
      <c r="D74" s="38" t="s">
        <v>55</v>
      </c>
      <c r="E74" s="33" t="s">
        <v>292</v>
      </c>
      <c r="F74" s="33" t="s">
        <v>256</v>
      </c>
    </row>
    <row r="75" spans="1:8" ht="114" hidden="1" outlineLevel="2">
      <c r="A75" s="34"/>
      <c r="B75" s="35"/>
      <c r="C75" s="36" t="s">
        <v>147</v>
      </c>
      <c r="D75" s="37" t="s">
        <v>42</v>
      </c>
      <c r="E75" s="33" t="s">
        <v>293</v>
      </c>
      <c r="F75" s="63" t="s">
        <v>294</v>
      </c>
    </row>
    <row r="76" spans="1:8" ht="142.5" hidden="1" outlineLevel="2">
      <c r="A76" s="34"/>
      <c r="B76" s="35"/>
      <c r="C76" s="36"/>
      <c r="D76" s="37"/>
      <c r="E76" s="33" t="s">
        <v>295</v>
      </c>
      <c r="F76" s="63" t="s">
        <v>228</v>
      </c>
    </row>
    <row r="77" spans="1:8" hidden="1" outlineLevel="2">
      <c r="A77" s="34"/>
      <c r="B77" s="35"/>
      <c r="C77" s="36"/>
      <c r="D77" s="37"/>
      <c r="E77" s="33" t="s">
        <v>296</v>
      </c>
      <c r="F77" s="63" t="s">
        <v>230</v>
      </c>
    </row>
    <row r="78" spans="1:8" ht="114" hidden="1" outlineLevel="1" collapsed="1">
      <c r="A78" s="31"/>
      <c r="B78" s="31" t="s">
        <v>56</v>
      </c>
      <c r="C78" s="36" t="s">
        <v>94</v>
      </c>
      <c r="D78" s="37" t="s">
        <v>41</v>
      </c>
      <c r="E78" s="33" t="s">
        <v>231</v>
      </c>
      <c r="F78" s="63">
        <v>11</v>
      </c>
    </row>
    <row r="79" spans="1:8" ht="57" hidden="1" outlineLevel="2">
      <c r="A79" s="35"/>
      <c r="B79" s="35"/>
      <c r="C79" s="31" t="s">
        <v>148</v>
      </c>
      <c r="D79" s="38" t="s">
        <v>58</v>
      </c>
      <c r="E79" s="33" t="s">
        <v>297</v>
      </c>
      <c r="F79" s="33" t="s">
        <v>256</v>
      </c>
    </row>
    <row r="80" spans="1:8" ht="114" hidden="1" outlineLevel="2">
      <c r="A80" s="34"/>
      <c r="B80" s="35"/>
      <c r="C80" s="36" t="s">
        <v>149</v>
      </c>
      <c r="D80" s="37" t="s">
        <v>42</v>
      </c>
      <c r="E80" s="33" t="s">
        <v>298</v>
      </c>
      <c r="F80" s="63" t="s">
        <v>294</v>
      </c>
    </row>
    <row r="81" spans="1:6" ht="142.5" hidden="1" outlineLevel="2">
      <c r="A81" s="34"/>
      <c r="B81" s="35"/>
      <c r="C81" s="36"/>
      <c r="D81" s="37"/>
      <c r="E81" s="33" t="s">
        <v>299</v>
      </c>
      <c r="F81" s="63" t="s">
        <v>228</v>
      </c>
    </row>
    <row r="82" spans="1:6" hidden="1" outlineLevel="2">
      <c r="A82" s="34"/>
      <c r="B82" s="35"/>
      <c r="C82" s="36"/>
      <c r="D82" s="37"/>
      <c r="E82" s="33" t="s">
        <v>300</v>
      </c>
      <c r="F82" s="63" t="s">
        <v>230</v>
      </c>
    </row>
    <row r="83" spans="1:6" ht="114" hidden="1" outlineLevel="1" collapsed="1">
      <c r="A83" s="34"/>
      <c r="B83" s="35" t="s">
        <v>57</v>
      </c>
      <c r="C83" s="31" t="s">
        <v>93</v>
      </c>
      <c r="D83" s="37" t="s">
        <v>41</v>
      </c>
      <c r="E83" s="33" t="s">
        <v>231</v>
      </c>
      <c r="F83" s="63">
        <v>11</v>
      </c>
    </row>
    <row r="84" spans="1:6" ht="27" collapsed="1">
      <c r="A84" s="39" t="s">
        <v>34</v>
      </c>
      <c r="B84" s="39" t="s">
        <v>99</v>
      </c>
      <c r="C84" s="36"/>
      <c r="D84" s="40"/>
      <c r="E84" s="33"/>
      <c r="F84" s="63"/>
    </row>
    <row r="85" spans="1:6" ht="57" hidden="1" outlineLevel="2">
      <c r="A85" s="34"/>
      <c r="B85" s="35"/>
      <c r="C85" s="31" t="s">
        <v>150</v>
      </c>
      <c r="D85" s="32" t="s">
        <v>102</v>
      </c>
      <c r="E85" s="33"/>
      <c r="F85" s="63"/>
    </row>
    <row r="86" spans="1:6" ht="71.25" hidden="1" outlineLevel="2">
      <c r="A86" s="34"/>
      <c r="B86" s="35"/>
      <c r="C86" s="36" t="s">
        <v>151</v>
      </c>
      <c r="D86" s="37" t="s">
        <v>42</v>
      </c>
      <c r="E86" s="33"/>
      <c r="F86" s="63"/>
    </row>
    <row r="87" spans="1:6" ht="28.5" hidden="1" outlineLevel="1" collapsed="1">
      <c r="A87" s="34"/>
      <c r="B87" s="35" t="s">
        <v>38</v>
      </c>
      <c r="C87" s="36" t="s">
        <v>32</v>
      </c>
      <c r="D87" s="37" t="s">
        <v>85</v>
      </c>
      <c r="E87" s="33" t="s">
        <v>246</v>
      </c>
      <c r="F87" s="63" t="s">
        <v>246</v>
      </c>
    </row>
    <row r="88" spans="1:6" ht="85.5" hidden="1" outlineLevel="2">
      <c r="A88" s="34"/>
      <c r="B88" s="35"/>
      <c r="C88" s="31" t="s">
        <v>152</v>
      </c>
      <c r="D88" s="32" t="s">
        <v>102</v>
      </c>
      <c r="E88" s="33" t="s">
        <v>301</v>
      </c>
      <c r="F88" s="33" t="s">
        <v>162</v>
      </c>
    </row>
    <row r="89" spans="1:6" ht="114" hidden="1" outlineLevel="2">
      <c r="A89" s="34"/>
      <c r="B89" s="35"/>
      <c r="C89" s="36" t="s">
        <v>153</v>
      </c>
      <c r="D89" s="37" t="s">
        <v>51</v>
      </c>
      <c r="E89" s="33" t="s">
        <v>302</v>
      </c>
      <c r="F89" s="63" t="s">
        <v>226</v>
      </c>
    </row>
    <row r="90" spans="1:6" ht="142.5" hidden="1" outlineLevel="2">
      <c r="A90" s="34"/>
      <c r="B90" s="35"/>
      <c r="C90" s="31" t="s">
        <v>154</v>
      </c>
      <c r="D90" s="32" t="s">
        <v>15</v>
      </c>
      <c r="E90" s="33" t="s">
        <v>303</v>
      </c>
      <c r="F90" s="63" t="s">
        <v>228</v>
      </c>
    </row>
    <row r="91" spans="1:6" ht="71.25" hidden="1" outlineLevel="2">
      <c r="A91" s="34"/>
      <c r="B91" s="35"/>
      <c r="C91" s="36" t="s">
        <v>155</v>
      </c>
      <c r="D91" s="37" t="s">
        <v>42</v>
      </c>
      <c r="E91" s="33" t="s">
        <v>304</v>
      </c>
      <c r="F91" s="63" t="s">
        <v>305</v>
      </c>
    </row>
    <row r="92" spans="1:6" ht="128.25" hidden="1" outlineLevel="1" collapsed="1">
      <c r="A92" s="34"/>
      <c r="B92" s="35" t="s">
        <v>39</v>
      </c>
      <c r="C92" s="36" t="s">
        <v>33</v>
      </c>
      <c r="D92" s="37" t="s">
        <v>74</v>
      </c>
      <c r="E92" s="33" t="s">
        <v>306</v>
      </c>
      <c r="F92" s="63">
        <v>13</v>
      </c>
    </row>
    <row r="93" spans="1:6" ht="71.25" hidden="1" outlineLevel="2">
      <c r="A93" s="34"/>
      <c r="B93" s="35"/>
      <c r="C93" s="36" t="s">
        <v>156</v>
      </c>
      <c r="D93" s="32" t="s">
        <v>52</v>
      </c>
      <c r="E93" s="33" t="s">
        <v>179</v>
      </c>
      <c r="F93" s="33" t="s">
        <v>307</v>
      </c>
    </row>
    <row r="94" spans="1:6" ht="71.25" hidden="1" outlineLevel="2">
      <c r="A94" s="34"/>
      <c r="B94" s="35"/>
      <c r="C94" s="36" t="s">
        <v>157</v>
      </c>
      <c r="D94" s="37" t="s">
        <v>53</v>
      </c>
      <c r="E94" s="33" t="s">
        <v>308</v>
      </c>
      <c r="F94" s="63" t="s">
        <v>309</v>
      </c>
    </row>
    <row r="95" spans="1:6" ht="71.25" hidden="1" outlineLevel="2">
      <c r="A95" s="34"/>
      <c r="B95" s="35"/>
      <c r="C95" s="36" t="s">
        <v>158</v>
      </c>
      <c r="D95" s="37" t="s">
        <v>42</v>
      </c>
      <c r="E95" s="33" t="s">
        <v>310</v>
      </c>
      <c r="F95" s="63" t="s">
        <v>311</v>
      </c>
    </row>
    <row r="96" spans="1:6" ht="42.75" hidden="1" outlineLevel="2">
      <c r="A96" s="34"/>
      <c r="B96" s="35"/>
      <c r="C96" s="36"/>
      <c r="D96" s="37"/>
      <c r="E96" s="33" t="s">
        <v>312</v>
      </c>
      <c r="F96" s="63" t="s">
        <v>313</v>
      </c>
    </row>
    <row r="97" spans="1:6" ht="99.75" hidden="1" outlineLevel="1" collapsed="1">
      <c r="A97" s="34"/>
      <c r="B97" s="35" t="s">
        <v>110</v>
      </c>
      <c r="C97" s="36" t="s">
        <v>54</v>
      </c>
      <c r="D97" s="37" t="s">
        <v>77</v>
      </c>
      <c r="E97" s="64" t="s">
        <v>314</v>
      </c>
      <c r="F97" s="63">
        <v>10</v>
      </c>
    </row>
    <row r="98" spans="1:6" ht="42.75" hidden="1" outlineLevel="2">
      <c r="A98" s="34"/>
      <c r="B98" s="31"/>
      <c r="C98" s="31" t="s">
        <v>209</v>
      </c>
      <c r="D98" s="38" t="s">
        <v>204</v>
      </c>
      <c r="E98" s="64"/>
      <c r="F98" s="63"/>
    </row>
    <row r="99" spans="1:6" ht="42.75" hidden="1" outlineLevel="2">
      <c r="A99" s="34"/>
      <c r="B99" s="31"/>
      <c r="C99" s="31" t="s">
        <v>210</v>
      </c>
      <c r="D99" s="38" t="s">
        <v>205</v>
      </c>
      <c r="E99" s="33"/>
      <c r="F99" s="63"/>
    </row>
    <row r="100" spans="1:6" ht="71.25" hidden="1" outlineLevel="2">
      <c r="A100" s="34"/>
      <c r="B100" s="31"/>
      <c r="C100" s="54" t="s">
        <v>211</v>
      </c>
      <c r="D100" s="32" t="s">
        <v>42</v>
      </c>
      <c r="E100" s="33"/>
      <c r="F100" s="63"/>
    </row>
    <row r="101" spans="1:6" ht="28.5" hidden="1" outlineLevel="1" collapsed="1">
      <c r="A101" s="34"/>
      <c r="B101" s="31" t="s">
        <v>206</v>
      </c>
      <c r="C101" s="31" t="s">
        <v>207</v>
      </c>
      <c r="D101" s="38" t="s">
        <v>75</v>
      </c>
      <c r="E101" s="33" t="s">
        <v>246</v>
      </c>
      <c r="F101" s="63"/>
    </row>
    <row r="102" spans="1:6" ht="71.25" hidden="1" outlineLevel="2">
      <c r="A102" s="34"/>
      <c r="B102" s="35"/>
      <c r="C102" s="36" t="s">
        <v>159</v>
      </c>
      <c r="D102" s="37" t="s">
        <v>42</v>
      </c>
      <c r="E102" s="33"/>
      <c r="F102" s="63"/>
    </row>
    <row r="103" spans="1:6" s="59" customFormat="1" ht="28.5" hidden="1" outlineLevel="2">
      <c r="A103" s="55"/>
      <c r="B103" s="31"/>
      <c r="C103" s="54" t="s">
        <v>216</v>
      </c>
      <c r="D103" s="32" t="s">
        <v>214</v>
      </c>
      <c r="E103" s="33"/>
      <c r="F103" s="63"/>
    </row>
    <row r="104" spans="1:6" ht="42.75" hidden="1" outlineLevel="2">
      <c r="A104" s="34"/>
      <c r="B104" s="35"/>
      <c r="C104" s="36" t="s">
        <v>219</v>
      </c>
      <c r="D104" s="37" t="s">
        <v>215</v>
      </c>
      <c r="E104" s="33"/>
      <c r="F104" s="63"/>
    </row>
    <row r="105" spans="1:6" ht="28.5" hidden="1" outlineLevel="1" collapsed="1">
      <c r="A105" s="34"/>
      <c r="B105" s="35" t="s">
        <v>208</v>
      </c>
      <c r="C105" s="36" t="s">
        <v>218</v>
      </c>
      <c r="D105" s="37" t="s">
        <v>41</v>
      </c>
      <c r="E105" s="33" t="s">
        <v>246</v>
      </c>
      <c r="F105" s="63"/>
    </row>
    <row r="106" spans="1:6" ht="54" collapsed="1">
      <c r="A106" s="41" t="s">
        <v>31</v>
      </c>
      <c r="B106" s="42" t="s">
        <v>109</v>
      </c>
      <c r="C106" s="36"/>
      <c r="D106" s="37"/>
      <c r="E106" s="33"/>
      <c r="F106" s="63"/>
    </row>
    <row r="107" spans="1:6" ht="142.5" hidden="1" outlineLevel="2">
      <c r="A107" s="34"/>
      <c r="B107" s="35"/>
      <c r="C107" s="36"/>
      <c r="D107" s="37"/>
      <c r="E107" s="33" t="s">
        <v>315</v>
      </c>
      <c r="F107" s="63" t="s">
        <v>316</v>
      </c>
    </row>
    <row r="108" spans="1:6" ht="28.5" hidden="1" outlineLevel="1" collapsed="1">
      <c r="A108" s="34"/>
      <c r="B108" s="35" t="s">
        <v>67</v>
      </c>
      <c r="C108" s="36" t="s">
        <v>100</v>
      </c>
      <c r="D108" s="36" t="s">
        <v>100</v>
      </c>
      <c r="E108" s="64" t="s">
        <v>317</v>
      </c>
      <c r="F108" s="63">
        <v>2</v>
      </c>
    </row>
    <row r="109" spans="1:6" ht="142.5" hidden="1" outlineLevel="2">
      <c r="A109" s="34"/>
      <c r="B109" s="35"/>
      <c r="C109" s="36"/>
      <c r="D109" s="37"/>
      <c r="E109" s="33" t="s">
        <v>318</v>
      </c>
      <c r="F109" s="63" t="s">
        <v>316</v>
      </c>
    </row>
    <row r="110" spans="1:6" ht="28.5" hidden="1" outlineLevel="1" collapsed="1">
      <c r="A110" s="34"/>
      <c r="B110" s="35" t="s">
        <v>68</v>
      </c>
      <c r="C110" s="36" t="s">
        <v>100</v>
      </c>
      <c r="D110" s="36" t="s">
        <v>100</v>
      </c>
      <c r="E110" s="64" t="s">
        <v>317</v>
      </c>
      <c r="F110" s="63">
        <v>2</v>
      </c>
    </row>
    <row r="111" spans="1:6" ht="142.5" hidden="1" outlineLevel="2">
      <c r="A111" s="34"/>
      <c r="B111" s="35"/>
      <c r="C111" s="36"/>
      <c r="D111" s="37"/>
      <c r="E111" s="33" t="s">
        <v>319</v>
      </c>
      <c r="F111" s="63" t="s">
        <v>316</v>
      </c>
    </row>
    <row r="112" spans="1:6" ht="28.5" hidden="1" outlineLevel="1" collapsed="1">
      <c r="A112" s="34"/>
      <c r="B112" s="35" t="s">
        <v>203</v>
      </c>
      <c r="C112" s="36" t="s">
        <v>100</v>
      </c>
      <c r="D112" s="37" t="s">
        <v>100</v>
      </c>
      <c r="E112" s="64" t="s">
        <v>317</v>
      </c>
      <c r="F112" s="63">
        <v>2</v>
      </c>
    </row>
    <row r="113" spans="1:6" ht="27" collapsed="1">
      <c r="A113" s="43" t="s">
        <v>65</v>
      </c>
      <c r="B113" s="44" t="s">
        <v>66</v>
      </c>
      <c r="C113" s="45"/>
      <c r="D113" s="46"/>
      <c r="E113" s="33"/>
      <c r="F113" s="63"/>
    </row>
    <row r="114" spans="1:6" ht="71.25" hidden="1" outlineLevel="2">
      <c r="A114" s="34"/>
      <c r="B114" s="35"/>
      <c r="C114" s="36" t="s">
        <v>179</v>
      </c>
      <c r="D114" s="32" t="s">
        <v>15</v>
      </c>
      <c r="E114" s="33" t="s">
        <v>179</v>
      </c>
      <c r="F114" s="33" t="s">
        <v>307</v>
      </c>
    </row>
    <row r="115" spans="1:6" ht="71.25" hidden="1" outlineLevel="2">
      <c r="A115" s="34"/>
      <c r="B115" s="35"/>
      <c r="C115" s="36" t="s">
        <v>180</v>
      </c>
      <c r="D115" s="32" t="s">
        <v>161</v>
      </c>
      <c r="E115" s="33" t="s">
        <v>308</v>
      </c>
      <c r="F115" s="63" t="s">
        <v>309</v>
      </c>
    </row>
    <row r="116" spans="1:6" ht="57" hidden="1" outlineLevel="2">
      <c r="A116" s="34"/>
      <c r="B116" s="35"/>
      <c r="C116" s="36" t="s">
        <v>181</v>
      </c>
      <c r="D116" s="37" t="s">
        <v>101</v>
      </c>
      <c r="E116" s="33" t="s">
        <v>310</v>
      </c>
      <c r="F116" s="63" t="s">
        <v>320</v>
      </c>
    </row>
    <row r="117" spans="1:6" ht="71.25" hidden="1" outlineLevel="2">
      <c r="A117" s="34"/>
      <c r="B117" s="35"/>
      <c r="C117" s="36" t="s">
        <v>184</v>
      </c>
      <c r="D117" s="37" t="s">
        <v>42</v>
      </c>
      <c r="E117" s="33" t="s">
        <v>312</v>
      </c>
      <c r="F117" s="63" t="s">
        <v>313</v>
      </c>
    </row>
    <row r="118" spans="1:6" ht="99.75" hidden="1" outlineLevel="1" collapsed="1">
      <c r="A118" s="34"/>
      <c r="B118" s="47" t="s">
        <v>202</v>
      </c>
      <c r="C118" s="36" t="s">
        <v>160</v>
      </c>
      <c r="D118" s="37" t="s">
        <v>74</v>
      </c>
      <c r="E118" s="64" t="s">
        <v>321</v>
      </c>
      <c r="F118" s="63">
        <v>10</v>
      </c>
    </row>
    <row r="119" spans="1:6" collapsed="1">
      <c r="A119" s="43" t="s">
        <v>97</v>
      </c>
      <c r="B119" s="44" t="s">
        <v>201</v>
      </c>
      <c r="C119" s="48"/>
      <c r="D119" s="49"/>
      <c r="E119" s="33"/>
      <c r="F119" s="63"/>
    </row>
    <row r="120" spans="1:6" ht="85.5" hidden="1" outlineLevel="2">
      <c r="A120" s="34"/>
      <c r="B120" s="35"/>
      <c r="C120" s="36"/>
      <c r="D120" s="37"/>
      <c r="E120" s="33" t="s">
        <v>322</v>
      </c>
      <c r="F120" s="33" t="s">
        <v>162</v>
      </c>
    </row>
    <row r="121" spans="1:6" ht="114" hidden="1" outlineLevel="2">
      <c r="A121" s="34"/>
      <c r="B121" s="35"/>
      <c r="C121" s="36"/>
      <c r="D121" s="37"/>
      <c r="E121" s="33" t="s">
        <v>323</v>
      </c>
      <c r="F121" s="63" t="s">
        <v>241</v>
      </c>
    </row>
    <row r="122" spans="1:6" ht="142.5" hidden="1" outlineLevel="2">
      <c r="A122" s="34"/>
      <c r="B122" s="35"/>
      <c r="C122" s="36"/>
      <c r="D122" s="37"/>
      <c r="E122" s="33" t="s">
        <v>324</v>
      </c>
      <c r="F122" s="63" t="s">
        <v>325</v>
      </c>
    </row>
    <row r="123" spans="1:6" ht="28.5" hidden="1" outlineLevel="2">
      <c r="A123" s="34"/>
      <c r="B123" s="35"/>
      <c r="C123" s="36"/>
      <c r="D123" s="37"/>
      <c r="E123" s="33" t="s">
        <v>326</v>
      </c>
      <c r="F123" s="63" t="s">
        <v>327</v>
      </c>
    </row>
    <row r="124" spans="1:6" ht="128.25" outlineLevel="1" collapsed="1">
      <c r="A124" s="34"/>
      <c r="B124" s="35" t="s">
        <v>334</v>
      </c>
      <c r="C124" s="36"/>
      <c r="D124" s="37"/>
      <c r="E124" s="33" t="s">
        <v>328</v>
      </c>
      <c r="F124" s="63">
        <v>13</v>
      </c>
    </row>
    <row r="125" spans="1:6" ht="85.5" outlineLevel="2">
      <c r="A125" s="34"/>
      <c r="B125" s="35"/>
      <c r="C125" s="36" t="s">
        <v>347</v>
      </c>
      <c r="D125" s="37" t="s">
        <v>108</v>
      </c>
      <c r="E125" s="33" t="s">
        <v>345</v>
      </c>
      <c r="F125" s="33" t="s">
        <v>162</v>
      </c>
    </row>
    <row r="126" spans="1:6" ht="114" outlineLevel="2">
      <c r="A126" s="34"/>
      <c r="B126" s="35"/>
      <c r="C126" s="36" t="s">
        <v>348</v>
      </c>
      <c r="D126" s="37" t="s">
        <v>50</v>
      </c>
      <c r="E126" s="33" t="s">
        <v>346</v>
      </c>
      <c r="F126" s="63" t="s">
        <v>241</v>
      </c>
    </row>
    <row r="127" spans="1:6" outlineLevel="1">
      <c r="A127" s="34"/>
      <c r="B127" s="35" t="s">
        <v>335</v>
      </c>
      <c r="C127" s="36" t="s">
        <v>96</v>
      </c>
      <c r="D127" s="37" t="s">
        <v>85</v>
      </c>
      <c r="E127" s="33"/>
      <c r="F127" s="63">
        <v>6</v>
      </c>
    </row>
    <row r="128" spans="1:6" ht="27">
      <c r="A128" s="43" t="s">
        <v>329</v>
      </c>
      <c r="B128" s="44" t="s">
        <v>330</v>
      </c>
      <c r="C128" s="48"/>
      <c r="D128" s="49"/>
      <c r="E128" s="33"/>
      <c r="F128" s="63"/>
    </row>
  </sheetData>
  <conditionalFormatting sqref="E42:F46">
    <cfRule type="duplicateValues" dxfId="13" priority="6"/>
  </conditionalFormatting>
  <conditionalFormatting sqref="E51:F51 E47:F49">
    <cfRule type="duplicateValues" dxfId="12" priority="5"/>
  </conditionalFormatting>
  <conditionalFormatting sqref="E52:F52">
    <cfRule type="duplicateValues" dxfId="11" priority="4"/>
  </conditionalFormatting>
  <conditionalFormatting sqref="E54:F54">
    <cfRule type="duplicateValues" dxfId="10" priority="3"/>
  </conditionalFormatting>
  <conditionalFormatting sqref="E56:F56">
    <cfRule type="duplicateValues" dxfId="9" priority="2"/>
  </conditionalFormatting>
  <conditionalFormatting sqref="E57:F57">
    <cfRule type="duplicateValues" dxfId="8" priority="1"/>
  </conditionalFormatting>
  <hyperlinks>
    <hyperlink ref="C23" r:id="rId1" display="Type d'activité (taxonomie européenne)" xr:uid="{5C94B7F1-CAC2-457B-ABD4-AFB410685CCF}"/>
    <hyperlink ref="C27" r:id="rId2" display="Type d'activité (taxonomie européenne)" xr:uid="{02469D51-ABCF-4CA4-A928-DBD22FD6FBEE}"/>
    <hyperlink ref="F65" r:id="rId3" xr:uid="{7936C81C-468E-4FAC-8E47-0745F882ED30}"/>
    <hyperlink ref="F71" r:id="rId4" display="https://cc-le-gresivaudan.interstis.fr/public/information/consulterAccessUrl?cle_url=820570702A2lXY10JUW1UPlJjC2QDdFBvC2wGdVc5VD5ROFQ8ADcFPwNlWmJWNAAxB2k=" xr:uid="{B0E1ADC7-886B-48F6-BA04-C36CC0BED17C}"/>
  </hyperlinks>
  <pageMargins left="0.7" right="0.7" top="0.75" bottom="0.75" header="0.3" footer="0.3"/>
  <pageSetup paperSize="9" orientation="portrait" r:id="rId5"/>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08B6E-CF81-4BD2-945D-3A605EB48780}">
  <dimension ref="A1:AG39"/>
  <sheetViews>
    <sheetView topLeftCell="O7" workbookViewId="0">
      <selection activeCell="V39" sqref="V39"/>
    </sheetView>
  </sheetViews>
  <sheetFormatPr baseColWidth="10" defaultRowHeight="15"/>
  <cols>
    <col min="17" max="17" width="11.42578125" style="20"/>
    <col min="18" max="18" width="62.85546875" style="20" bestFit="1" customWidth="1"/>
    <col min="19" max="23" width="11.42578125" style="20"/>
    <col min="32" max="32" width="11.42578125" style="61"/>
  </cols>
  <sheetData>
    <row r="1" spans="1:33">
      <c r="A1" s="16" t="s">
        <v>23</v>
      </c>
      <c r="C1" s="17" t="s">
        <v>35</v>
      </c>
      <c r="D1" s="17"/>
      <c r="E1" s="17"/>
      <c r="F1" s="17"/>
      <c r="G1" s="17"/>
      <c r="H1" s="17"/>
      <c r="I1" s="17"/>
      <c r="J1" s="17"/>
      <c r="K1" s="17"/>
      <c r="L1" s="17"/>
      <c r="M1" s="17"/>
      <c r="Q1" s="18" t="s">
        <v>220</v>
      </c>
      <c r="R1" s="18"/>
      <c r="S1" s="18"/>
      <c r="T1" s="18"/>
      <c r="U1" s="18"/>
      <c r="V1" s="18"/>
      <c r="W1" s="19"/>
      <c r="Y1" s="18" t="s">
        <v>333</v>
      </c>
      <c r="Z1" s="18"/>
      <c r="AA1" s="18"/>
      <c r="AB1" s="18"/>
      <c r="AC1" s="18"/>
      <c r="AD1" s="18"/>
      <c r="AE1" s="19"/>
      <c r="AF1" s="60"/>
      <c r="AG1" t="s">
        <v>212</v>
      </c>
    </row>
    <row r="2" spans="1:33">
      <c r="A2" t="str" cm="1">
        <f t="array" ref="A2:A10">_xlfn.UNIQUE(_xlfn._xlws.FILTER(Tableau_critères[Catégorie],NOT(ISBLANK(Tableau_critères[Catégorie]))))</f>
        <v>Batiment</v>
      </c>
      <c r="C2" s="16" t="str" cm="1">
        <f t="array" ref="C2:K2">TRANSPOSE(_xlfn.ANCHORARRAY(A2))</f>
        <v>Batiment</v>
      </c>
      <c r="D2" s="16" t="str">
        <v>Achat\Entretien_vehicules</v>
      </c>
      <c r="E2" s="16" t="str">
        <v>Voirie_et_reseaux</v>
      </c>
      <c r="F2" s="16" t="str">
        <v>Agriculture_et_alimentation</v>
      </c>
      <c r="G2" s="16" t="str">
        <v xml:space="preserve">Traitement_dechets </v>
      </c>
      <c r="H2" s="16" t="str">
        <v>Equipements</v>
      </c>
      <c r="I2" s="16" t="str">
        <v>Foncier</v>
      </c>
      <c r="J2" s="16" t="str">
        <v>Amenagements_exterieurs</v>
      </c>
      <c r="K2" s="16" t="str">
        <v>Eau</v>
      </c>
      <c r="L2" s="16"/>
      <c r="M2" s="16"/>
      <c r="Q2" s="18" t="s">
        <v>36</v>
      </c>
      <c r="R2" s="18" t="s">
        <v>331</v>
      </c>
      <c r="S2" s="18" t="s">
        <v>18</v>
      </c>
      <c r="T2" s="18" t="s">
        <v>19</v>
      </c>
      <c r="U2" s="18" t="s">
        <v>20</v>
      </c>
      <c r="V2" s="18" t="s">
        <v>21</v>
      </c>
      <c r="W2" s="19" t="s">
        <v>22</v>
      </c>
      <c r="Y2" s="18" t="s">
        <v>36</v>
      </c>
      <c r="Z2" s="18" t="s">
        <v>331</v>
      </c>
      <c r="AA2" s="18" t="s">
        <v>18</v>
      </c>
      <c r="AB2" s="18" t="s">
        <v>19</v>
      </c>
      <c r="AC2" s="18" t="s">
        <v>20</v>
      </c>
      <c r="AD2" s="18" t="s">
        <v>21</v>
      </c>
      <c r="AE2" s="19" t="s">
        <v>22</v>
      </c>
      <c r="AF2" s="60"/>
      <c r="AG2" t="s">
        <v>213</v>
      </c>
    </row>
    <row r="3" spans="1:33">
      <c r="A3" t="str">
        <v>Achat\Entretien_vehicules</v>
      </c>
      <c r="C3" t="str" cm="1">
        <f t="array" ref="C3:C8">_xlfn.UNIQUE(_xlfn._xlws.FILTER(souscat1,NOT(ISBLANK(souscat1))))</f>
        <v>Construction_nouveaux_batiments_municipaux_intercommunaux</v>
      </c>
      <c r="D3" t="str" cm="1">
        <f t="array" ref="D3:D4">_xlfn.UNIQUE(_xlfn._xlws.FILTER(souscat2,NOT(ISBLANK(souscat2))))</f>
        <v>Vehicules_legers</v>
      </c>
      <c r="E3" t="str" cm="1">
        <f t="array" ref="E3:E7">_xlfn.UNIQUE(_xlfn._xlws.FILTER(souscat3,NOT(ISBLANK(souscat3))))</f>
        <v>La_construction_de_voirie</v>
      </c>
      <c r="F3" t="str" cm="1">
        <f t="array" ref="F3:F5">_xlfn.UNIQUE(_xlfn._xlws.FILTER(souscat4,NOT(ISBLANK(souscat4))))</f>
        <v>Restauration</v>
      </c>
      <c r="G3" t="str" cm="1">
        <f t="array" ref="G3:G4">_xlfn.UNIQUE(_xlfn._xlws.FILTER(souscat5,NOT(ISBLANK(souscat5))))</f>
        <v>Equipements_et_infrastructures_de_collecte</v>
      </c>
      <c r="H3" t="str" cm="1">
        <f t="array" ref="H3:H7">_xlfn.UNIQUE(_xlfn._xlws.FILTER(souscat6,NOT(ISBLANK(souscat6))))</f>
        <v>Les_equipements_mobiliers</v>
      </c>
      <c r="I3" t="str" cm="1">
        <f t="array" ref="I3:I5">_xlfn.UNIQUE(_xlfn._xlws.FILTER(souscat7,NOT(ISBLANK(souscat7))))</f>
        <v>Foncier_agricole</v>
      </c>
      <c r="J3" t="str" cm="1">
        <f t="array" ref="J3">_xlfn.UNIQUE(_xlfn._xlws.FILTER(souscat8,NOT(ISBLANK(souscat8))))</f>
        <v>Amenagements_exterieurs_s</v>
      </c>
      <c r="K3" t="str" cm="1">
        <f t="array" ref="K3:K4">_xlfn.UNIQUE(_xlfn._xlws.FILTER(souscat9,NOT(ISBLANK(souscat9))))</f>
        <v>Traitement_des_eaux_usées</v>
      </c>
      <c r="Q3" s="20" t="str" cm="1">
        <f t="array" ref="Q3:Q39">_xlfn.UNIQUE(_xlfn._xlws.FILTER(Tableau_critères[Sous-catégorie],NOT(ISBLANK(Tableau_critères[Sous-catégorie]))))</f>
        <v>Construction_nouveaux_batiments_municipaux_intercommunaux</v>
      </c>
      <c r="R3" s="20" t="str">
        <f>_xlfn.CONCAT(Q3,"_1")</f>
        <v>Construction_nouveaux_batiments_municipaux_intercommunaux_1</v>
      </c>
      <c r="S3" s="21" t="str" cm="1">
        <f t="array" aca="1" ref="S3:V3" ca="1">TRANSPOSE(INDIRECT(R3))</f>
        <v>Artificialisation des sols (définition ZAN)_CONST</v>
      </c>
      <c r="T3" s="21" t="str">
        <f ca="1"/>
        <v xml:space="preserve">Performance énergétique_CONST
</v>
      </c>
      <c r="U3" s="21" t="str">
        <f ca="1"/>
        <v xml:space="preserve">Matériaux utilisés_CONST
</v>
      </c>
      <c r="V3" s="21" t="str">
        <f ca="1"/>
        <v>Sobriété du projet (bonus)_CONST</v>
      </c>
      <c r="W3" s="22"/>
      <c r="Y3" s="20" t="str" cm="1">
        <f t="array" ref="Y3:Y39">_xlfn.UNIQUE(_xlfn._xlws.FILTER(Tableau_critères[Sous-catégorie],NOT(ISBLANK(Tableau_critères[Sous-catégorie]))))</f>
        <v>Construction_nouveaux_batiments_municipaux_intercommunaux</v>
      </c>
      <c r="Z3" s="20" t="str">
        <f>_xlfn.CONCAT(Y3,"_6")</f>
        <v>Construction_nouveaux_batiments_municipaux_intercommunaux_6</v>
      </c>
      <c r="AA3" s="21" t="str" cm="1">
        <f t="array" aca="1" ref="AA3:AD3" ca="1">TRANSPOSE(INDIRECT($Z3))</f>
        <v>Artificialisation des sols (définition ZAN)_CONST</v>
      </c>
      <c r="AB3" s="21" t="str">
        <f ca="1"/>
        <v>Prise en compte de la biodiversité dans la construction du projet_CONST</v>
      </c>
      <c r="AC3" s="21" t="str">
        <f ca="1"/>
        <v>Intégration de solutions de préservation et d'amélioration de la biodiversité (cumulatif)_CONST</v>
      </c>
      <c r="AD3" s="21" t="str">
        <f ca="1"/>
        <v>Labellisation du projet_CONST</v>
      </c>
      <c r="AE3" s="22"/>
      <c r="AF3" s="60"/>
    </row>
    <row r="4" spans="1:33">
      <c r="A4" t="str">
        <v>Voirie_et_reseaux</v>
      </c>
      <c r="C4" t="str">
        <v>Rehabilitation_batiments_municipaux_intercommunaux</v>
      </c>
      <c r="D4" t="str">
        <v>Vehicules_lourds</v>
      </c>
      <c r="E4" t="str">
        <v>L_entretien_de_voirie</v>
      </c>
      <c r="F4" t="str">
        <v>Dispositifs_agricoles</v>
      </c>
      <c r="G4" t="str">
        <v>Equipements_et_infrastructures_de_traitement</v>
      </c>
      <c r="H4" t="str">
        <v>Les_equipements_immobiliers</v>
      </c>
      <c r="I4" t="str">
        <v>Foncier_economique</v>
      </c>
      <c r="K4" t="str">
        <v>Réseau_eau</v>
      </c>
      <c r="Q4" s="20" t="str">
        <v>Rehabilitation_batiments_municipaux_intercommunaux</v>
      </c>
      <c r="R4" s="20" t="str">
        <f t="shared" ref="R4:R39" si="0">_xlfn.CONCAT(Q4,"_1")</f>
        <v>Rehabilitation_batiments_municipaux_intercommunaux_1</v>
      </c>
      <c r="S4" s="21" t="str" cm="1">
        <f t="array" aca="1" ref="S4:U4" ca="1">TRANSPOSE(INDIRECT(R4))</f>
        <v>Performance énergétique_REH</v>
      </c>
      <c r="T4" s="21" t="str">
        <f ca="1"/>
        <v xml:space="preserve">Matériaux utilisés_REH
</v>
      </c>
      <c r="U4" s="21" t="str">
        <f ca="1"/>
        <v>Sobriété du projet (bonus)_REH</v>
      </c>
      <c r="V4" s="21"/>
      <c r="W4" s="22"/>
      <c r="Y4" t="str">
        <v>Rehabilitation_batiments_municipaux_intercommunaux</v>
      </c>
      <c r="Z4" s="20" t="str">
        <f t="shared" ref="Z4:Z39" si="1">_xlfn.CONCAT(Y4,"_6")</f>
        <v>Rehabilitation_batiments_municipaux_intercommunaux_6</v>
      </c>
      <c r="AA4" s="21" t="str" cm="1">
        <f t="array" aca="1" ref="AA4:AD4" ca="1">TRANSPOSE(INDIRECT($Z4))</f>
        <v>Objet de la réhabilitation_REH</v>
      </c>
      <c r="AB4" t="str">
        <f ca="1"/>
        <v>Prise en compte de la biodiversité dans la construction du projet_REH</v>
      </c>
      <c r="AC4" t="str">
        <f ca="1"/>
        <v>Intégration de solutions de préservation et d'amélioration de la biodiversité (cumulatif)_REH</v>
      </c>
      <c r="AD4" t="str">
        <f ca="1"/>
        <v>Labellisation du projet_REH</v>
      </c>
    </row>
    <row r="5" spans="1:33">
      <c r="A5" t="str">
        <v>Agriculture_et_alimentation</v>
      </c>
      <c r="C5" t="str">
        <v>Renovation_des_batiments_municipaux_intercommunaux</v>
      </c>
      <c r="E5" t="str">
        <v>Reseaux_eclairage_public</v>
      </c>
      <c r="F5" t="str">
        <v>Foret_et_bois</v>
      </c>
      <c r="H5" t="str">
        <v>Les_equipements_vegetaux</v>
      </c>
      <c r="I5" t="str">
        <v>Autres_fonciers</v>
      </c>
      <c r="Q5" s="20" t="str">
        <v>Renovation_des_batiments_municipaux_intercommunaux</v>
      </c>
      <c r="R5" s="20" t="str">
        <f t="shared" si="0"/>
        <v>Renovation_des_batiments_municipaux_intercommunaux_1</v>
      </c>
      <c r="S5" s="21" t="str" cm="1">
        <f t="array" aca="1" ref="S5:V5" ca="1">TRANSPOSE(INDIRECT(R5))</f>
        <v>Performance énergétique_REN</v>
      </c>
      <c r="T5" s="21" t="str">
        <f ca="1"/>
        <v xml:space="preserve">Matériaux utilisés_REN
</v>
      </c>
      <c r="U5" s="21" t="str">
        <f ca="1"/>
        <v>Efficacité de la rénovation_REN</v>
      </c>
      <c r="V5" s="21" t="str">
        <f ca="1"/>
        <v>Sobriété du projet (bonus)_REN</v>
      </c>
      <c r="W5" s="22"/>
      <c r="Y5" t="str">
        <v>Renovation_des_batiments_municipaux_intercommunaux</v>
      </c>
      <c r="Z5" s="20" t="str">
        <f t="shared" si="1"/>
        <v>Renovation_des_batiments_municipaux_intercommunaux_6</v>
      </c>
      <c r="AA5" s="21" t="str" cm="1">
        <f t="array" aca="1" ref="AA5:AD5" ca="1">TRANSPOSE(INDIRECT($Z5))</f>
        <v>Objet de la rénovation_REN</v>
      </c>
      <c r="AB5" t="str">
        <f ca="1"/>
        <v>Prise en compte de la biodiversité dans la construction du projet_REN</v>
      </c>
      <c r="AC5" t="str">
        <f ca="1"/>
        <v>Intégration de solutions de préservation et d'amélioration de la biodiversité (cumulatif)_REN</v>
      </c>
      <c r="AD5" t="str">
        <f ca="1"/>
        <v>Labellisation du projet_REN</v>
      </c>
    </row>
    <row r="6" spans="1:33">
      <c r="A6" t="str">
        <v xml:space="preserve">Traitement_dechets </v>
      </c>
      <c r="C6" t="str">
        <v>Travaux_amelioration_batiments\infrastructures</v>
      </c>
      <c r="E6" t="str">
        <v>Reseaux</v>
      </c>
      <c r="H6" t="str">
        <v>Materiel_et_outils_technique</v>
      </c>
      <c r="Q6" s="20" t="str">
        <v>Travaux_amelioration_batiments\infrastructures</v>
      </c>
      <c r="R6" s="20" t="str">
        <f t="shared" si="0"/>
        <v>Travaux_amelioration_batiments\infrastructures_1</v>
      </c>
      <c r="S6" s="21" t="str" cm="1">
        <f t="array" aca="1" ref="S6:U6" ca="1">TRANSPOSE(INDIRECT(R6))</f>
        <v>Effets sur les émissions de GES_TRAVAME</v>
      </c>
      <c r="T6" s="21" t="str">
        <f ca="1"/>
        <v>Effets sur la consomation énergétique_TRAVAME</v>
      </c>
      <c r="U6" s="21" t="str">
        <f ca="1"/>
        <v>Sobriété du projet (bonus)_TRAVAME</v>
      </c>
      <c r="V6" s="21"/>
      <c r="W6" s="22"/>
      <c r="Y6" t="str">
        <v>Travaux_amelioration_batiments\infrastructures</v>
      </c>
      <c r="Z6" s="20" t="str">
        <f t="shared" si="1"/>
        <v>Travaux_amelioration_batiments\infrastructures_6</v>
      </c>
      <c r="AA6" s="21" t="e" cm="1">
        <f t="array" aca="1" ref="AA6" ca="1">TRANSPOSE(INDIRECT($Z6))</f>
        <v>#REF!</v>
      </c>
    </row>
    <row r="7" spans="1:33">
      <c r="A7" t="str">
        <v>Equipements</v>
      </c>
      <c r="C7" t="str">
        <v>Rehabilitation\renovation_de_batiment_economique</v>
      </c>
      <c r="E7" t="str">
        <v>- La_construction_de_voirie
- L_entretien_de_voirie
- Reseaux</v>
      </c>
      <c r="H7" t="str">
        <v>Equipements_electroniques_et_electromenagers</v>
      </c>
      <c r="Q7" s="20" t="str">
        <v>Rehabilitation\renovation_de_batiment_economique</v>
      </c>
      <c r="R7" s="20" t="str">
        <f t="shared" si="0"/>
        <v>Rehabilitation\renovation_de_batiment_economique_1</v>
      </c>
      <c r="S7" s="21" t="str" cm="1">
        <f t="array" aca="1" ref="S7:V7" ca="1">TRANSPOSE(INDIRECT(R7))</f>
        <v>Performance énergétique_REHECO</v>
      </c>
      <c r="T7" s="21" t="str">
        <f ca="1"/>
        <v>Type d'activité (taxonomie européenne)_REHECO</v>
      </c>
      <c r="U7" s="21" t="str">
        <f ca="1"/>
        <v xml:space="preserve">Matériaux utilisés_REHECO
</v>
      </c>
      <c r="V7" s="21" t="str">
        <f ca="1"/>
        <v>Sobriété du projet (bonus)_REHECO</v>
      </c>
      <c r="W7" s="22"/>
      <c r="Y7" t="str">
        <v>Rehabilitation\renovation_de_batiment_economique</v>
      </c>
      <c r="Z7" s="20" t="str">
        <f t="shared" si="1"/>
        <v>Rehabilitation\renovation_de_batiment_economique_6</v>
      </c>
      <c r="AA7" s="21" t="str" cm="1">
        <f t="array" aca="1" ref="AA7:AD7" ca="1">TRANSPOSE(INDIRECT($Z7))</f>
        <v>Objet de la réhabilitation_REHECO</v>
      </c>
      <c r="AB7" t="str">
        <f ca="1"/>
        <v>Prise en compte de la biodiversité dans la construction du projet_REHECO</v>
      </c>
      <c r="AC7" t="str">
        <f ca="1"/>
        <v>Intégration de solutions de préservation et d'amélioration de la biodiversité (cumulatif)_REHECO</v>
      </c>
      <c r="AD7" t="str">
        <f ca="1"/>
        <v>Labellisation du projet_REHECO</v>
      </c>
    </row>
    <row r="8" spans="1:33">
      <c r="A8" t="str">
        <v>Foncier</v>
      </c>
      <c r="C8" t="str">
        <v>Construction_de_batiment_economique</v>
      </c>
      <c r="Q8" s="20" t="str">
        <v>Construction_de_batiment_economique</v>
      </c>
      <c r="R8" s="20" t="str">
        <f t="shared" si="0"/>
        <v>Construction_de_batiment_economique_1</v>
      </c>
      <c r="S8" s="21" t="str" cm="1">
        <f t="array" aca="1" ref="S8:V8" ca="1">TRANSPOSE(INDIRECT(R8))</f>
        <v>Type d'activité (taxonomie européenne)_REHECO</v>
      </c>
      <c r="T8" s="21" t="str">
        <f ca="1"/>
        <v>Performance énergétique_REHECO</v>
      </c>
      <c r="U8" s="21" t="str">
        <f ca="1"/>
        <v>Matériaux utilisés_REHECO</v>
      </c>
      <c r="V8" s="21" t="str">
        <f ca="1"/>
        <v>Sobriété du projet (bonus)_REHECO</v>
      </c>
      <c r="W8" s="22"/>
      <c r="Y8" t="str">
        <v>Construction_de_batiment_economique</v>
      </c>
      <c r="Z8" s="20" t="str">
        <f t="shared" si="1"/>
        <v>Construction_de_batiment_economique_6</v>
      </c>
      <c r="AA8" s="21" t="str" cm="1">
        <f t="array" aca="1" ref="AA8:AD8" ca="1">TRANSPOSE(INDIRECT($Z8))</f>
        <v>Artificialisation des sols (définition ZAN)_CONSTECO</v>
      </c>
      <c r="AB8" t="str">
        <f ca="1"/>
        <v>Prise en compte de la biodiversité dans la construction du projet_CONSTECO</v>
      </c>
      <c r="AC8" t="str">
        <f ca="1"/>
        <v>Intégration de solutions de préservation et d'amélioration de la biodiversité (cumulatif)_CONSTECO</v>
      </c>
      <c r="AD8" t="str">
        <f ca="1"/>
        <v>Labellisation du projet_CONSTECO</v>
      </c>
    </row>
    <row r="9" spans="1:33">
      <c r="A9" t="str">
        <v>Amenagements_exterieurs</v>
      </c>
      <c r="Q9" s="20" t="str">
        <v>-La_construction_de_nouveaux_bâtiments_municipaux_intercommunaux
-Rehabilitation_batiments_municipaux_intercommunaux
-Renovation_des_batiments_municipaux_intercommunaux
- Travaux_amelioration_batiments\infrastructures
- Rehabilitation\renovation_de_batiment_economique
- Construction_de_batiment_economique</v>
      </c>
      <c r="R9" s="20" t="str">
        <f t="shared" si="0"/>
        <v>-La_construction_de_nouveaux_bâtiments_municipaux_intercommunaux
-Rehabilitation_batiments_municipaux_intercommunaux
-Renovation_des_batiments_municipaux_intercommunaux
- Travaux_amelioration_batiments\infrastructures
- Rehabilitation\renovation_de_batiment_economique
- Construction_de_batiment_economique_1</v>
      </c>
      <c r="S9" s="21" t="e" cm="1">
        <f t="array" aca="1" ref="S9" ca="1">TRANSPOSE(INDIRECT(R9))</f>
        <v>#VALUE!</v>
      </c>
      <c r="T9" s="21"/>
      <c r="U9" s="21"/>
      <c r="V9" s="21"/>
      <c r="W9" s="22"/>
      <c r="Y9" t="str">
        <v>-La_construction_de_nouveaux_bâtiments_municipaux_intercommunaux
-Rehabilitation_batiments_municipaux_intercommunaux
-Renovation_des_batiments_municipaux_intercommunaux
- Travaux_amelioration_batiments\infrastructures
- Rehabilitation\renovation_de_batiment_economique
- Construction_de_batiment_economique</v>
      </c>
      <c r="Z9" s="20" t="str">
        <f t="shared" si="1"/>
        <v>-La_construction_de_nouveaux_bâtiments_municipaux_intercommunaux
-Rehabilitation_batiments_municipaux_intercommunaux
-Renovation_des_batiments_municipaux_intercommunaux
- Travaux_amelioration_batiments\infrastructures
- Rehabilitation\renovation_de_batiment_economique
- Construction_de_batiment_economique_6</v>
      </c>
      <c r="AA9" s="21" t="e" cm="1">
        <f t="array" aca="1" ref="AA9" ca="1">TRANSPOSE(INDIRECT($Z9))</f>
        <v>#VALUE!</v>
      </c>
    </row>
    <row r="10" spans="1:33">
      <c r="A10" t="str">
        <v>Eau</v>
      </c>
      <c r="Q10" s="20" t="str">
        <v>Vehicules_legers</v>
      </c>
      <c r="R10" s="20" t="str">
        <f t="shared" si="0"/>
        <v>Vehicules_legers_1</v>
      </c>
      <c r="S10" s="21" t="str" cm="1">
        <f t="array" aca="1" ref="S10:U10" ca="1">TRANSPOSE(INDIRECT(R10))</f>
        <v>Type de motorisation_VEHLEG</v>
      </c>
      <c r="T10" s="21" t="str">
        <f ca="1"/>
        <v>Conditions d'achat_VEHLEG</v>
      </c>
      <c r="U10" s="21" t="str">
        <f ca="1"/>
        <v>Sobriété du projet (bonus)_VEHLEG</v>
      </c>
      <c r="V10" s="21"/>
      <c r="W10" s="22"/>
      <c r="Y10" t="str">
        <v>Vehicules_legers</v>
      </c>
      <c r="Z10" s="20" t="str">
        <f t="shared" si="1"/>
        <v>Vehicules_legers_6</v>
      </c>
      <c r="AA10" s="21" t="e" cm="1">
        <f t="array" aca="1" ref="AA10" ca="1">TRANSPOSE(INDIRECT($Z10))</f>
        <v>#REF!</v>
      </c>
    </row>
    <row r="11" spans="1:33">
      <c r="Q11" s="20" t="str">
        <v>Vehicules_lourds</v>
      </c>
      <c r="R11" s="20" t="str">
        <f t="shared" si="0"/>
        <v>Vehicules_lourds_1</v>
      </c>
      <c r="S11" s="21" t="str" cm="1">
        <f t="array" aca="1" ref="S11:U11" ca="1">TRANSPOSE(INDIRECT(R11))</f>
        <v>Type de motorisation_VEHLOU</v>
      </c>
      <c r="T11" s="21" t="str">
        <f ca="1"/>
        <v>Conditions d'achat_VEHLOU</v>
      </c>
      <c r="U11" s="21" t="str">
        <f ca="1"/>
        <v>Sobriété du projet (bonus)_VEHLOU</v>
      </c>
      <c r="V11" s="21"/>
      <c r="W11" s="22"/>
      <c r="Y11" t="str">
        <v>Vehicules_lourds</v>
      </c>
      <c r="Z11" s="20" t="str">
        <f t="shared" si="1"/>
        <v>Vehicules_lourds_6</v>
      </c>
      <c r="AA11" s="21" t="e" cm="1">
        <f t="array" aca="1" ref="AA11" ca="1">TRANSPOSE(INDIRECT($Z11))</f>
        <v>#REF!</v>
      </c>
    </row>
    <row r="12" spans="1:33">
      <c r="Q12" s="20" t="str">
        <v>- Vehicules_legers
- Vehicules_lourds</v>
      </c>
      <c r="R12" s="20" t="str">
        <f t="shared" si="0"/>
        <v>- Vehicules_legers
- Vehicules_lourds_1</v>
      </c>
      <c r="S12" s="21" t="e" cm="1">
        <f t="array" aca="1" ref="S12" ca="1">TRANSPOSE(INDIRECT(R12))</f>
        <v>#REF!</v>
      </c>
      <c r="T12" s="21"/>
      <c r="U12" s="21"/>
      <c r="V12" s="21"/>
      <c r="W12" s="22"/>
      <c r="Y12" t="str">
        <v>- Vehicules_legers
- Vehicules_lourds</v>
      </c>
      <c r="Z12" s="20" t="str">
        <f t="shared" si="1"/>
        <v>- Vehicules_legers
- Vehicules_lourds_6</v>
      </c>
      <c r="AA12" s="21" t="e" cm="1">
        <f t="array" aca="1" ref="AA12" ca="1">TRANSPOSE(INDIRECT($Z12))</f>
        <v>#REF!</v>
      </c>
    </row>
    <row r="13" spans="1:33">
      <c r="Q13" s="20" t="str">
        <v>La_construction_de_voirie</v>
      </c>
      <c r="R13" s="20" t="str">
        <f t="shared" si="0"/>
        <v>La_construction_de_voirie_1</v>
      </c>
      <c r="S13" s="21" t="str" cm="1">
        <f t="array" aca="1" ref="S13:V13" ca="1">TRANSPOSE(INDIRECT(R13))</f>
        <v>Développement du partage des usages_CONVOI</v>
      </c>
      <c r="T13" s="21" t="str">
        <f ca="1"/>
        <v>Imperméabilisation_CONVOI</v>
      </c>
      <c r="U13" s="21" t="str">
        <f ca="1"/>
        <v>Destination des infrastructures_CONVOI</v>
      </c>
      <c r="V13" s="21" t="str">
        <f ca="1"/>
        <v>Sobriété du projet (bonus)_CONVOI</v>
      </c>
      <c r="W13" s="22"/>
      <c r="Y13" t="str">
        <v>La_construction_de_voirie</v>
      </c>
      <c r="Z13" s="20" t="str">
        <f t="shared" si="1"/>
        <v>La_construction_de_voirie_6</v>
      </c>
      <c r="AA13" s="21" t="str" cm="1">
        <f t="array" aca="1" ref="AA13:AD13" ca="1">TRANSPOSE(INDIRECT($Z13))</f>
        <v>Artificialisation des sols (définition ZAN)_CONVOI</v>
      </c>
      <c r="AB13" t="str">
        <f ca="1"/>
        <v>Prise en compte de la biodiversité dans la construction du projet_CONVOI</v>
      </c>
      <c r="AC13" t="str">
        <f ca="1"/>
        <v>Respect des continuités écologiques_CONVOI</v>
      </c>
      <c r="AD13" t="str">
        <f ca="1"/>
        <v>Adaptation de l'éclairage_CONVOI</v>
      </c>
    </row>
    <row r="14" spans="1:33">
      <c r="Q14" s="20" t="str">
        <v>L_entretien_de_voirie</v>
      </c>
      <c r="R14" s="20" t="str">
        <f t="shared" si="0"/>
        <v>L_entretien_de_voirie_1</v>
      </c>
      <c r="S14" s="21" t="str" cm="1">
        <f t="array" aca="1" ref="S14:V14" ca="1">TRANSPOSE(INDIRECT(R14))</f>
        <v>Développement du partage des usages_ENTVOI</v>
      </c>
      <c r="T14" s="21" t="str">
        <f ca="1"/>
        <v>Limitation de l'imperméabilisation des surfaces_ENTVOI</v>
      </c>
      <c r="U14" s="21" t="str">
        <f ca="1"/>
        <v>Nécessité de la rénovation_ENTVOI</v>
      </c>
      <c r="V14" s="21" t="str">
        <f ca="1"/>
        <v>Sobriété du projet (bonus)_ENTVOI</v>
      </c>
      <c r="W14" s="22"/>
      <c r="Y14" t="str">
        <v>L_entretien_de_voirie</v>
      </c>
      <c r="Z14" s="20" t="str">
        <f t="shared" si="1"/>
        <v>L_entretien_de_voirie_6</v>
      </c>
      <c r="AA14" s="21" t="str" cm="1">
        <f t="array" aca="1" ref="AA14:AD14" ca="1">TRANSPOSE(INDIRECT($Z14))</f>
        <v>Artificialisation des sols (définition ZAN)_ENTVOI</v>
      </c>
      <c r="AB14" t="str">
        <f ca="1"/>
        <v>Prise en compte de la biodiversité dans la construction du projet_ENTVOI</v>
      </c>
      <c r="AC14" t="str">
        <f ca="1"/>
        <v>Adaptation de l'éclairage_ENTVOI</v>
      </c>
      <c r="AD14" t="str">
        <f ca="1"/>
        <v>Intégration de solutions de préservation et d'amélioration de la biodiversité_ENTVOI</v>
      </c>
    </row>
    <row r="15" spans="1:33">
      <c r="Q15" s="20" t="str">
        <v>Reseaux_eclairage_public</v>
      </c>
      <c r="R15" s="20" t="str">
        <f t="shared" si="0"/>
        <v>Reseaux_eclairage_public_1</v>
      </c>
      <c r="S15" s="21" t="str" cm="1">
        <f t="array" aca="1" ref="S15:U15" ca="1">TRANSPOSE(INDIRECT(R15))</f>
        <v>Empreinte de l'installation (cumulatif)_RESECL</v>
      </c>
      <c r="T15" s="21" t="str">
        <f ca="1"/>
        <v>Consommation énergétique_RESECL</v>
      </c>
      <c r="U15" s="21" t="str">
        <f ca="1"/>
        <v>Sobriété du projet (bonus)_RESECL</v>
      </c>
      <c r="V15" s="21"/>
      <c r="W15" s="22"/>
      <c r="Y15" t="str">
        <v>Reseaux_eclairage_public</v>
      </c>
      <c r="Z15" s="20" t="str">
        <f t="shared" si="1"/>
        <v>Reseaux_eclairage_public_6</v>
      </c>
      <c r="AA15" s="21" t="str" cm="1">
        <f t="array" aca="1" ref="AA15:AC15" ca="1">TRANSPOSE(INDIRECT($Z15))</f>
        <v>Adaptation de l'éclairage_RESELEC</v>
      </c>
      <c r="AB15" t="str">
        <f ca="1"/>
        <v>Adaptation des caractéristiques des luminaires (cumulatif)_RESELEC</v>
      </c>
      <c r="AC15" t="str">
        <f ca="1"/>
        <v>Prise en compte de la biodiversité dans la construction du projet_RESELEC</v>
      </c>
    </row>
    <row r="16" spans="1:33">
      <c r="Q16" s="20" t="str">
        <v>Reseaux</v>
      </c>
      <c r="R16" s="20" t="str">
        <f t="shared" si="0"/>
        <v>Reseaux_1</v>
      </c>
      <c r="S16" s="21" t="str" cm="1">
        <f t="array" aca="1" ref="S16:T16" ca="1">TRANSPOSE(INDIRECT(R16))</f>
        <v>Empreinte de l'installation (cumulatif)_RES</v>
      </c>
      <c r="T16" s="21" t="str">
        <f ca="1"/>
        <v>Sobriété du projet (bonus)_RES</v>
      </c>
      <c r="U16" s="21"/>
      <c r="V16" s="21"/>
      <c r="W16" s="22"/>
      <c r="Y16" t="str">
        <v>Reseaux</v>
      </c>
      <c r="Z16" s="20" t="str">
        <f t="shared" si="1"/>
        <v>Reseaux_6</v>
      </c>
      <c r="AA16" s="21" t="str" cm="1">
        <f t="array" aca="1" ref="AA16:AB16" ca="1">TRANSPOSE(INDIRECT($Z16))</f>
        <v>Prise en compte de la biodiversité dans la construction du projet_RES</v>
      </c>
      <c r="AB16" t="str">
        <f ca="1"/>
        <v>Respect des continuités écologiques_RES</v>
      </c>
    </row>
    <row r="17" spans="17:30">
      <c r="Q17" s="20" t="str">
        <v>- La_construction_de_voirie
- L_entretien_de_voirie
- Reseaux</v>
      </c>
      <c r="R17" s="20" t="str">
        <f t="shared" si="0"/>
        <v>- La_construction_de_voirie
- L_entretien_de_voirie
- Reseaux_1</v>
      </c>
      <c r="S17" s="21" t="e" cm="1">
        <f t="array" aca="1" ref="S17" ca="1">TRANSPOSE(INDIRECT(R17))</f>
        <v>#REF!</v>
      </c>
      <c r="T17" s="21"/>
      <c r="U17" s="21"/>
      <c r="V17" s="21"/>
      <c r="W17" s="22"/>
      <c r="Y17" t="str">
        <v>- La_construction_de_voirie
- L_entretien_de_voirie
- Reseaux</v>
      </c>
      <c r="Z17" s="20" t="str">
        <f t="shared" si="1"/>
        <v>- La_construction_de_voirie
- L_entretien_de_voirie
- Reseaux_6</v>
      </c>
      <c r="AA17" s="21" t="e" cm="1">
        <f t="array" aca="1" ref="AA17" ca="1">TRANSPOSE(INDIRECT($Z17))</f>
        <v>#REF!</v>
      </c>
    </row>
    <row r="18" spans="17:30">
      <c r="Q18" s="20" t="str">
        <v>Restauration</v>
      </c>
      <c r="R18" s="20" t="str">
        <f t="shared" si="0"/>
        <v>Restauration_1</v>
      </c>
      <c r="S18" s="21" t="str" cm="1">
        <f t="array" aca="1" ref="S18:U18" ca="1">TRANSPOSE(INDIRECT(R18))</f>
        <v>Sobriété du projet (bonus)_REST</v>
      </c>
      <c r="T18" s="21" t="str">
        <f ca="1"/>
        <v>L'investissement permet la fourniture/préparation de produits de qualité et locaux_REST</v>
      </c>
      <c r="U18" s="21" t="str">
        <f ca="1"/>
        <v>L'investissement permet la réduction des déchets (cumulatif)_REST</v>
      </c>
      <c r="V18" s="21"/>
      <c r="W18" s="22"/>
      <c r="Y18" t="str">
        <v>Restauration</v>
      </c>
      <c r="Z18" s="20" t="str">
        <f t="shared" si="1"/>
        <v>Restauration_6</v>
      </c>
      <c r="AA18" s="21" t="str" cm="1">
        <f t="array" aca="1" ref="AA18:AC18" ca="1">TRANSPOSE(INDIRECT($Z18))</f>
        <v>Valorisation des déchets organsiques_REST</v>
      </c>
      <c r="AB18">
        <f ca="1"/>
        <v>0</v>
      </c>
      <c r="AC18">
        <f ca="1"/>
        <v>0</v>
      </c>
    </row>
    <row r="19" spans="17:30">
      <c r="Q19" s="20" t="str">
        <v>Dispositifs_agricoles</v>
      </c>
      <c r="R19" s="20" t="str">
        <f t="shared" si="0"/>
        <v>Dispositifs_agricoles_1</v>
      </c>
      <c r="S19" s="21" t="str" cm="1">
        <f t="array" aca="1" ref="S19:V19" ca="1">TRANSPOSE(INDIRECT(R19))</f>
        <v>Fillière à développer ou restreindre selon le PAIT_DISPAGR</v>
      </c>
      <c r="T19" s="21" t="str">
        <f ca="1"/>
        <v>Pratiques de la transition agricole (cumulatif)_DISPAGR</v>
      </c>
      <c r="U19" s="21" t="str">
        <f ca="1"/>
        <v xml:space="preserve">Maintien de l'activité agricole _DISPAGR
</v>
      </c>
      <c r="V19" s="21" t="str">
        <f ca="1"/>
        <v>Sobriété du projet (bonus)_DISPAGR</v>
      </c>
      <c r="W19" s="22"/>
      <c r="Y19" t="str">
        <v>Dispositifs_agricoles</v>
      </c>
      <c r="Z19" s="20" t="str">
        <f t="shared" si="1"/>
        <v>Dispositifs_agricoles_6</v>
      </c>
      <c r="AA19" s="21" t="str" cm="1">
        <f t="array" aca="1" ref="AA19:AD19" ca="1">TRANSPOSE(INDIRECT($Z19))</f>
        <v>Labellisation_DISPAGR</v>
      </c>
      <c r="AB19" t="str">
        <f ca="1"/>
        <v>Le dispositifs met en place ou participes à la mise en place de pratiques (cumulatif)_DISPAGR</v>
      </c>
      <c r="AC19">
        <f ca="1"/>
        <v>0</v>
      </c>
      <c r="AD19">
        <f ca="1"/>
        <v>0</v>
      </c>
    </row>
    <row r="20" spans="17:30">
      <c r="Q20" s="20" t="str">
        <v>Foret_et_bois</v>
      </c>
      <c r="R20" s="20" t="str">
        <f t="shared" si="0"/>
        <v>Foret_et_bois_1</v>
      </c>
      <c r="S20" s="21" t="str" cm="1">
        <f t="array" aca="1" ref="S20:U20" ca="1">TRANSPOSE(INDIRECT(R20))</f>
        <v>Gestion durable_FORBOI</v>
      </c>
      <c r="T20" s="21" t="str">
        <f ca="1"/>
        <v>Sobriété du projet (bonus)_FORBOI</v>
      </c>
      <c r="U20" s="21" t="str">
        <f ca="1"/>
        <v>Développement circuit court_FORBOI</v>
      </c>
      <c r="V20" s="21"/>
      <c r="W20" s="22"/>
      <c r="Y20" t="str">
        <v>Foret_et_bois</v>
      </c>
      <c r="Z20" s="20" t="str">
        <f t="shared" si="1"/>
        <v>Foret_et_bois_6</v>
      </c>
      <c r="AA20" s="21" t="str" cm="1">
        <f t="array" aca="1" ref="AA20:AC20" ca="1">TRANSPOSE(INDIRECT($Z20))</f>
        <v>Labellisation_FORBOI</v>
      </c>
      <c r="AB20" t="str">
        <f ca="1"/>
        <v>Gestion durable_FORBOI</v>
      </c>
      <c r="AC20" t="str">
        <f ca="1"/>
        <v>Pratiques favorables à la biodiversité (cumulatif)_FORBOI</v>
      </c>
    </row>
    <row r="21" spans="17:30">
      <c r="Q21" s="20" t="str">
        <v>- Restauration
- Dispositifs_agricoles
- Forêt_et_bois</v>
      </c>
      <c r="R21" s="20" t="str">
        <f t="shared" si="0"/>
        <v>- Restauration
- Dispositifs_agricoles
- Forêt_et_bois_1</v>
      </c>
      <c r="S21" s="21" t="e" cm="1">
        <f t="array" aca="1" ref="S21" ca="1">TRANSPOSE(INDIRECT(R21))</f>
        <v>#REF!</v>
      </c>
      <c r="T21" s="21"/>
      <c r="U21" s="21"/>
      <c r="V21" s="21"/>
      <c r="W21" s="22"/>
      <c r="Y21" t="str">
        <v>- Restauration
- Dispositifs_agricoles
- Forêt_et_bois</v>
      </c>
      <c r="Z21" s="20" t="str">
        <f t="shared" si="1"/>
        <v>- Restauration
- Dispositifs_agricoles
- Forêt_et_bois_6</v>
      </c>
      <c r="AA21" s="21" t="e" cm="1">
        <f t="array" aca="1" ref="AA21" ca="1">TRANSPOSE(INDIRECT($Z21))</f>
        <v>#REF!</v>
      </c>
    </row>
    <row r="22" spans="17:30">
      <c r="Q22" s="20" t="str">
        <v>Equipements_et_infrastructures_de_collecte</v>
      </c>
      <c r="R22" s="20" t="str">
        <f t="shared" si="0"/>
        <v>Equipements_et_infrastructures_de_collecte_1</v>
      </c>
      <c r="S22" s="21" t="str" cm="1">
        <f t="array" aca="1" ref="S22:T22" ca="1">TRANSPOSE(INDIRECT(R22))</f>
        <v xml:space="preserve">Méthode de collecte favorisée_COL
</v>
      </c>
      <c r="T22" s="21" t="str">
        <f ca="1"/>
        <v>Sobriété du projet (bonus)_COL</v>
      </c>
      <c r="U22" s="21"/>
      <c r="V22" s="21"/>
      <c r="W22" s="22"/>
      <c r="Y22" t="str">
        <v>Equipements_et_infrastructures_de_collecte</v>
      </c>
      <c r="Z22" s="20" t="str">
        <f t="shared" si="1"/>
        <v>Equipements_et_infrastructures_de_collecte_6</v>
      </c>
      <c r="AA22" s="21" t="str" cm="1">
        <f t="array" aca="1" ref="AA22:AD22" ca="1">TRANSPOSE(INDIRECT($Z22))</f>
        <v>Artificialisation des sols (définition ZAN)_COL</v>
      </c>
      <c r="AB22" t="str">
        <f ca="1"/>
        <v>Prise en compte de la biodiversité dans la construction du projet_COL</v>
      </c>
      <c r="AC22" t="str">
        <f ca="1"/>
        <v>Intégration de solutions de préservation et d'amélioration de la biodiversité (cumulatif)_COL</v>
      </c>
      <c r="AD22" t="str">
        <f ca="1"/>
        <v>Labellisation du projet_COL</v>
      </c>
    </row>
    <row r="23" spans="17:30">
      <c r="Q23" s="20" t="str">
        <v>Equipements_et_infrastructures_de_traitement</v>
      </c>
      <c r="R23" s="20" t="str">
        <f t="shared" si="0"/>
        <v>Equipements_et_infrastructures_de_traitement_1</v>
      </c>
      <c r="S23" s="21" t="str" cm="1">
        <f t="array" aca="1" ref="S23:T23" ca="1">TRANSPOSE(INDIRECT(R23))</f>
        <v xml:space="preserve">Méthode de traitement favorisée_TRA
</v>
      </c>
      <c r="T23" s="21" t="str">
        <f ca="1"/>
        <v>Sobriété du projet (bonus)_TRA</v>
      </c>
      <c r="U23" s="21"/>
      <c r="V23" s="21"/>
      <c r="W23" s="22"/>
      <c r="Y23" t="str">
        <v>Equipements_et_infrastructures_de_traitement</v>
      </c>
      <c r="Z23" s="20" t="str">
        <f t="shared" si="1"/>
        <v>Equipements_et_infrastructures_de_traitement_6</v>
      </c>
      <c r="AA23" s="21" t="str" cm="1">
        <f t="array" aca="1" ref="AA23:AD23" ca="1">TRANSPOSE(INDIRECT($Z23))</f>
        <v>Artificialisation des sols (définition ZAN)_TRA</v>
      </c>
      <c r="AB23" t="str">
        <f ca="1"/>
        <v>Prise en compte de la biodiversité dans la construction du projet_TRA</v>
      </c>
      <c r="AC23" t="str">
        <f ca="1"/>
        <v>Intégration de solutions de préservation et d'amélioration de la biodiversité (cumulatif)_TRA</v>
      </c>
      <c r="AD23" t="str">
        <f ca="1"/>
        <v>Labellisation du projet_TRA</v>
      </c>
    </row>
    <row r="24" spans="17:30">
      <c r="Q24" s="20" t="str">
        <v>- Equipements et infrastructures de collecte
- Equipements et infrastructures de traitement</v>
      </c>
      <c r="R24" s="20" t="str">
        <f t="shared" si="0"/>
        <v>- Equipements et infrastructures de collecte
- Equipements et infrastructures de traitement_1</v>
      </c>
      <c r="S24" s="21" t="e" cm="1">
        <f t="array" aca="1" ref="S24" ca="1">TRANSPOSE(INDIRECT(R24))</f>
        <v>#REF!</v>
      </c>
      <c r="T24" s="21"/>
      <c r="U24" s="21"/>
      <c r="V24" s="21"/>
      <c r="W24" s="22"/>
      <c r="Y24" t="str">
        <v>- Equipements et infrastructures de collecte
- Equipements et infrastructures de traitement</v>
      </c>
      <c r="Z24" s="20" t="str">
        <f t="shared" si="1"/>
        <v>- Equipements et infrastructures de collecte
- Equipements et infrastructures de traitement_6</v>
      </c>
      <c r="AA24" s="21" t="e" cm="1">
        <f t="array" aca="1" ref="AA24" ca="1">TRANSPOSE(INDIRECT($Z24))</f>
        <v>#REF!</v>
      </c>
    </row>
    <row r="25" spans="17:30">
      <c r="Q25" s="20" t="str">
        <v>Les_equipements_mobiliers</v>
      </c>
      <c r="R25" s="20" t="str">
        <f t="shared" si="0"/>
        <v>Les_equipements_mobiliers_1</v>
      </c>
      <c r="S25" s="21" t="str" cm="1">
        <f t="array" aca="1" ref="S25:T25" ca="1">TRANSPOSE(INDIRECT(R25))</f>
        <v xml:space="preserve">Matériaux utilisés (équipements)_EQUMOB
</v>
      </c>
      <c r="T25" s="21" t="str">
        <f ca="1"/>
        <v>Sobriété du projet (bonus)_EQUMOB</v>
      </c>
      <c r="U25" s="21"/>
      <c r="V25" s="21"/>
      <c r="W25" s="22"/>
      <c r="Y25" t="str">
        <v>Les_equipements_mobiliers</v>
      </c>
      <c r="Z25" s="20" t="str">
        <f t="shared" si="1"/>
        <v>Les_equipements_mobiliers_6</v>
      </c>
      <c r="AA25" s="21" t="e" cm="1">
        <f t="array" aca="1" ref="AA25" ca="1">TRANSPOSE(INDIRECT($Z25))</f>
        <v>#REF!</v>
      </c>
    </row>
    <row r="26" spans="17:30">
      <c r="Q26" s="20" t="str">
        <v>Les_equipements_immobiliers</v>
      </c>
      <c r="R26" s="20" t="str">
        <f t="shared" si="0"/>
        <v>Les_equipements_immobiliers_1</v>
      </c>
      <c r="S26" s="21" t="str" cm="1">
        <f t="array" aca="1" ref="S26:V26" ca="1">TRANSPOSE(INDIRECT(R26))</f>
        <v>Matériaux utilisés (équipements)_EQUIMM</v>
      </c>
      <c r="T26" s="21" t="str">
        <f ca="1"/>
        <v>Empreinte de l'installation_EQUIMM</v>
      </c>
      <c r="U26" s="21" t="str">
        <f ca="1"/>
        <v>Artificialisation des sols_EQUIMM</v>
      </c>
      <c r="V26" s="21" t="str">
        <f ca="1"/>
        <v>Sobriété du projet (bonus)_EQUIMM</v>
      </c>
      <c r="W26" s="22"/>
      <c r="Y26" t="str">
        <v>Les_equipements_immobiliers</v>
      </c>
      <c r="Z26" s="20" t="str">
        <f t="shared" si="1"/>
        <v>Les_equipements_immobiliers_6</v>
      </c>
      <c r="AA26" s="21" t="str" cm="1">
        <f t="array" aca="1" ref="AA26:AD26" ca="1">TRANSPOSE(INDIRECT($Z26))</f>
        <v>Artificialisation des sols (définition ZAN)_EQUIMM</v>
      </c>
      <c r="AB26" t="str">
        <f ca="1"/>
        <v>Prise en compte de la biodiversité dans la construction du projet_EQUIMM</v>
      </c>
      <c r="AC26" t="str">
        <f ca="1"/>
        <v>Intégration de solutions de préservation et d'amélioration de la biodiversité (cumulatif)_EQUIMM</v>
      </c>
      <c r="AD26" t="str">
        <f ca="1"/>
        <v>Labellisation du projet_EQUIMM</v>
      </c>
    </row>
    <row r="27" spans="17:30">
      <c r="Q27" s="20" t="str">
        <v>Les_equipements_vegetaux</v>
      </c>
      <c r="R27" s="20" t="str">
        <f t="shared" si="0"/>
        <v>Les_equipements_vegetaux_1</v>
      </c>
      <c r="S27" s="21" t="str" cm="1">
        <f t="array" aca="1" ref="S27:U27" ca="1">TRANSPOSE(INDIRECT(R27))</f>
        <v>Développement des surfaces arborisées_EQUVEG</v>
      </c>
      <c r="T27" s="21" t="str">
        <f ca="1"/>
        <v>Origine des végétaux _EQUVEG</v>
      </c>
      <c r="U27" s="21" t="str">
        <f ca="1"/>
        <v>Sobriété du projet (bonus)_EQUVEG</v>
      </c>
      <c r="V27" s="21"/>
      <c r="W27" s="22"/>
      <c r="Y27" t="str">
        <v>Les_equipements_vegetaux</v>
      </c>
      <c r="Z27" s="20" t="str">
        <f t="shared" si="1"/>
        <v>Les_equipements_vegetaux_6</v>
      </c>
      <c r="AA27" s="21" t="str" cm="1">
        <f t="array" aca="1" ref="AA27:AD27" ca="1">TRANSPOSE(INDIRECT($Z27))</f>
        <v>Artificialisation_AMEEXT</v>
      </c>
      <c r="AB27" t="str">
        <f ca="1"/>
        <v>Action directe sur la biodiversité_AMEEXT</v>
      </c>
      <c r="AC27" t="str">
        <f ca="1"/>
        <v>Création d'espaces à potentiel pour la biodiversité_AMEEXT</v>
      </c>
      <c r="AD27" t="str">
        <f ca="1"/>
        <v>Labellisation_AMEEXT</v>
      </c>
    </row>
    <row r="28" spans="17:30">
      <c r="Q28" s="20" t="str">
        <v>Materiel_et_outils_technique</v>
      </c>
      <c r="R28" s="20" t="str">
        <f t="shared" si="0"/>
        <v>Materiel_et_outils_technique_1</v>
      </c>
      <c r="S28" s="21" t="str" cm="1">
        <f t="array" aca="1" ref="S28:U28" ca="1">TRANSPOSE(INDIRECT(R28))</f>
        <v>Type de motorisation_MATOUT</v>
      </c>
      <c r="T28" s="21" t="str">
        <f ca="1"/>
        <v>Conditions d'achat_MATOUT</v>
      </c>
      <c r="U28" s="21" t="str">
        <f ca="1"/>
        <v>Sobriété du projet (bonus)_MATOUT</v>
      </c>
      <c r="V28" s="21"/>
      <c r="W28" s="22"/>
      <c r="Y28" t="str">
        <v>Materiel_et_outils_technique</v>
      </c>
      <c r="Z28" s="20" t="str">
        <f t="shared" si="1"/>
        <v>Materiel_et_outils_technique_6</v>
      </c>
      <c r="AA28" s="21" t="e" cm="1">
        <f t="array" aca="1" ref="AA28" ca="1">TRANSPOSE(INDIRECT($Z28))</f>
        <v>#REF!</v>
      </c>
    </row>
    <row r="29" spans="17:30">
      <c r="Q29" s="20" t="str">
        <v>Equipements_electroniques_et_electromenagers</v>
      </c>
      <c r="R29" s="20" t="str">
        <f>_xlfn.CONCAT(Q29,"_1")</f>
        <v>Equipements_electroniques_et_electromenagers_1</v>
      </c>
      <c r="S29" s="21" t="str" cm="1">
        <f t="array" aca="1" ref="S29:U29" ca="1">TRANSPOSE(INDIRECT(R29))</f>
        <v>Sobriété du projet (bonus)_EQUELE</v>
      </c>
      <c r="T29" s="21" t="str">
        <f ca="1"/>
        <v>Réparabilité_EQUELE</v>
      </c>
      <c r="U29" s="21" t="str">
        <f ca="1"/>
        <v>Limitation de la production_EQUELE</v>
      </c>
      <c r="V29" s="21"/>
      <c r="W29" s="22"/>
      <c r="Y29" t="str">
        <v>Equipements_electroniques_et_electromenagers</v>
      </c>
      <c r="Z29" s="20" t="str">
        <f t="shared" si="1"/>
        <v>Equipements_electroniques_et_electromenagers_6</v>
      </c>
      <c r="AA29" s="21" t="e" cm="1">
        <f t="array" aca="1" ref="AA29" ca="1">TRANSPOSE(INDIRECT($Z29))</f>
        <v>#REF!</v>
      </c>
    </row>
    <row r="30" spans="17:30">
      <c r="Q30" s="20" t="str">
        <v>- Les_equipements_mobiliers
- Les_equipements_immobiliers
- les_equipements_vegetaux_
- Les_equipements_electroniques</v>
      </c>
      <c r="R30" s="20" t="str">
        <f t="shared" si="0"/>
        <v>- Les_equipements_mobiliers
- Les_equipements_immobiliers
- les_equipements_vegetaux_
- Les_equipements_electroniques_1</v>
      </c>
      <c r="S30" s="21" t="e" cm="1">
        <f t="array" aca="1" ref="S30" ca="1">TRANSPOSE(INDIRECT(R30))</f>
        <v>#REF!</v>
      </c>
      <c r="T30" s="21"/>
      <c r="U30" s="21"/>
      <c r="V30" s="21"/>
      <c r="W30" s="22"/>
      <c r="Y30" t="str">
        <v>- Les_equipements_mobiliers
- Les_equipements_immobiliers
- les_equipements_vegetaux_
- Les_equipements_electroniques</v>
      </c>
      <c r="Z30" s="20" t="str">
        <f t="shared" si="1"/>
        <v>- Les_equipements_mobiliers
- Les_equipements_immobiliers
- les_equipements_vegetaux_
- Les_equipements_electroniques_6</v>
      </c>
      <c r="AA30" s="21" t="e" cm="1">
        <f t="array" aca="1" ref="AA30" ca="1">TRANSPOSE(INDIRECT($Z30))</f>
        <v>#REF!</v>
      </c>
    </row>
    <row r="31" spans="17:30">
      <c r="Q31" s="20" t="str">
        <v>Foncier_agricole</v>
      </c>
      <c r="R31" s="20" t="str">
        <f t="shared" si="0"/>
        <v>Foncier_agricole_1</v>
      </c>
      <c r="S31" s="21" t="e" cm="1">
        <f t="array" aca="1" ref="S31" ca="1">TRANSPOSE(INDIRECT(R31))</f>
        <v>#REF!</v>
      </c>
      <c r="Y31" t="str">
        <v>Foncier_agricole</v>
      </c>
      <c r="Z31" s="20" t="str">
        <f t="shared" si="1"/>
        <v>Foncier_agricole_6</v>
      </c>
      <c r="AA31" s="21" t="str" cm="1">
        <f t="array" aca="1" ref="AA31" ca="1">TRANSPOSE(INDIRECT($Z31))</f>
        <v>Obligations biodiversités liées au terrain_FONCA</v>
      </c>
    </row>
    <row r="32" spans="17:30">
      <c r="Q32" s="20" t="str">
        <v>Foncier_economique</v>
      </c>
      <c r="R32" s="20" t="str">
        <f t="shared" si="0"/>
        <v>Foncier_economique_1</v>
      </c>
      <c r="S32" s="21" t="e" cm="1">
        <f t="array" aca="1" ref="S32" ca="1">TRANSPOSE(INDIRECT(R32))</f>
        <v>#REF!</v>
      </c>
      <c r="Y32" t="str">
        <v>Foncier_economique</v>
      </c>
      <c r="Z32" s="20" t="str">
        <f t="shared" si="1"/>
        <v>Foncier_economique_6</v>
      </c>
      <c r="AA32" s="21" t="str" cm="1">
        <f t="array" aca="1" ref="AA32" ca="1">TRANSPOSE(INDIRECT($Z32))</f>
        <v>Obligations biodiversités liées au terrain_FONCE</v>
      </c>
    </row>
    <row r="33" spans="17:30">
      <c r="Q33" s="20" t="str">
        <v>Autres_fonciers</v>
      </c>
      <c r="R33" s="20" t="str">
        <f t="shared" si="0"/>
        <v>Autres_fonciers_1</v>
      </c>
      <c r="S33" s="21" t="e" cm="1">
        <f t="array" aca="1" ref="S33" ca="1">TRANSPOSE(INDIRECT(R33))</f>
        <v>#REF!</v>
      </c>
      <c r="Y33" t="str">
        <v>Autres_fonciers</v>
      </c>
      <c r="Z33" s="20" t="str">
        <f t="shared" si="1"/>
        <v>Autres_fonciers_6</v>
      </c>
      <c r="AA33" s="21" t="str" cm="1">
        <f t="array" aca="1" ref="AA33" ca="1">TRANSPOSE(INDIRECT($Z33))</f>
        <v>Obligations biodiversités liées au terrain_FONCAU</v>
      </c>
    </row>
    <row r="34" spans="17:30">
      <c r="Q34" s="20" t="str">
        <v>- Foncier_agricole
- Foncier_economique</v>
      </c>
      <c r="R34" s="20" t="str">
        <f t="shared" si="0"/>
        <v>- Foncier_agricole
- Foncier_economique_1</v>
      </c>
      <c r="S34" s="21" t="e" cm="1">
        <f t="array" aca="1" ref="S34" ca="1">TRANSPOSE(INDIRECT(R34))</f>
        <v>#REF!</v>
      </c>
      <c r="Y34" t="str">
        <v>- Foncier_agricole
- Foncier_economique</v>
      </c>
      <c r="Z34" s="20" t="str">
        <f t="shared" si="1"/>
        <v>- Foncier_agricole
- Foncier_economique_6</v>
      </c>
      <c r="AA34" s="21" t="e" cm="1">
        <f t="array" aca="1" ref="AA34" ca="1">TRANSPOSE(INDIRECT($Z34))</f>
        <v>#REF!</v>
      </c>
    </row>
    <row r="35" spans="17:30">
      <c r="Q35" s="20" t="str">
        <v>Amenagements_exterieurs_s</v>
      </c>
      <c r="R35" s="20" t="str">
        <f t="shared" si="0"/>
        <v>Amenagements_exterieurs_s_1</v>
      </c>
      <c r="S35" s="21" t="str" cm="1">
        <f t="array" aca="1" ref="S35:V35" ca="1">TRANSPOSE(INDIRECT(R35))</f>
        <v>Artificialisation_AMEEXT</v>
      </c>
      <c r="T35" s="20" t="str">
        <f ca="1"/>
        <v>Réduction des îlots de chaleur (cumulatif)_AMEEXT</v>
      </c>
      <c r="U35" s="20" t="str">
        <f ca="1"/>
        <v>Développement des modes de transports_AMEEXT</v>
      </c>
      <c r="V35" s="20" t="str">
        <f ca="1"/>
        <v>Sobriété du projet (bonus)_AMEEXT</v>
      </c>
      <c r="Y35" t="str">
        <v>Amenagements_exterieurs_s</v>
      </c>
      <c r="Z35" s="20" t="str">
        <f t="shared" si="1"/>
        <v>Amenagements_exterieurs_s_6</v>
      </c>
      <c r="AA35" s="21" t="str" cm="1">
        <f t="array" aca="1" ref="AA35:AD35" ca="1">TRANSPOSE(INDIRECT($Z35))</f>
        <v>Artificialisation_AMEEXT</v>
      </c>
      <c r="AB35" t="str">
        <f ca="1"/>
        <v>Action directe sur la biodiversité_AMEEXT</v>
      </c>
      <c r="AC35" t="str">
        <f ca="1"/>
        <v>Création d'espaces à potentiel pour la biodiversité_AMEEXT</v>
      </c>
      <c r="AD35" t="str">
        <f ca="1"/>
        <v>Labellisation_AMEEXT</v>
      </c>
    </row>
    <row r="36" spans="17:30">
      <c r="Q36" s="20" t="str">
        <v>- Les_amenagements_exterieurs_s</v>
      </c>
      <c r="R36" s="20" t="str">
        <f t="shared" si="0"/>
        <v>- Les_amenagements_exterieurs_s_1</v>
      </c>
      <c r="S36" s="21" t="e" cm="1">
        <f t="array" aca="1" ref="S36" ca="1">TRANSPOSE(INDIRECT(R36))</f>
        <v>#REF!</v>
      </c>
      <c r="Y36" t="str">
        <v>- Les_amenagements_exterieurs_s</v>
      </c>
      <c r="Z36" s="20" t="str">
        <f t="shared" si="1"/>
        <v>- Les_amenagements_exterieurs_s_6</v>
      </c>
      <c r="AA36" s="21" t="e" cm="1">
        <f t="array" aca="1" ref="AA36" ca="1">TRANSPOSE(INDIRECT($Z36))</f>
        <v>#REF!</v>
      </c>
    </row>
    <row r="37" spans="17:30">
      <c r="Q37" s="20" t="str">
        <v>Traitement_des_eaux_usées</v>
      </c>
      <c r="R37" s="20" t="str">
        <f t="shared" si="0"/>
        <v>Traitement_des_eaux_usées_1</v>
      </c>
      <c r="S37" s="21" t="e" cm="1">
        <f t="array" aca="1" ref="S37" ca="1">TRANSPOSE(INDIRECT(R37))</f>
        <v>#REF!</v>
      </c>
      <c r="Y37" t="str">
        <v>Traitement_des_eaux_usées</v>
      </c>
      <c r="Z37" s="20" t="str">
        <f t="shared" si="1"/>
        <v>Traitement_des_eaux_usées_6</v>
      </c>
      <c r="AA37" s="21" t="str" cm="1">
        <f t="array" aca="1" ref="AA37:AD37" ca="1">TRANSPOSE(INDIRECT($Z37))</f>
        <v>Artificialisation des sols (définition ZAN)_EAUT</v>
      </c>
      <c r="AB37" t="str">
        <f ca="1"/>
        <v>Prise en compte de la biodiversité dans la construction du projet_EAUT</v>
      </c>
      <c r="AC37" t="str">
        <f ca="1"/>
        <v>Intégration de solutions de préservation et d'amélioration de la biodiversité (cumulatif)_EAUT</v>
      </c>
      <c r="AD37" t="str">
        <f ca="1"/>
        <v>Méthode de traitement_EAUT</v>
      </c>
    </row>
    <row r="38" spans="17:30">
      <c r="Q38" s="20" t="str">
        <v>Réseau_eau</v>
      </c>
      <c r="R38" s="20" t="str">
        <f t="shared" si="0"/>
        <v>Réseau_eau_1</v>
      </c>
      <c r="S38" s="21" t="str" cm="1">
        <f t="array" aca="1" ref="S38:T38" ca="1">TRANSPOSE(INDIRECT(R38))</f>
        <v>Empreinte de l'installation (cumulatif)_EAUR</v>
      </c>
      <c r="T38" s="20" t="str">
        <f ca="1"/>
        <v>Sobriété du projet (bonus)_EAUR</v>
      </c>
      <c r="Y38" t="str">
        <v>Réseau_eau</v>
      </c>
      <c r="Z38" s="20" t="str">
        <f t="shared" si="1"/>
        <v>Réseau_eau_6</v>
      </c>
      <c r="AA38" s="21" t="str" cm="1">
        <f t="array" aca="1" ref="AA38:AB38" ca="1">TRANSPOSE(INDIRECT($Z38))</f>
        <v>Artificialisation des sols (définition ZAN)_EAUR</v>
      </c>
      <c r="AB38" t="str">
        <f ca="1"/>
        <v>Prise en compte de la biodiversité dans la construction du projet_EAUR</v>
      </c>
    </row>
    <row r="39" spans="17:30">
      <c r="Q39" s="20" t="str">
        <v>- traitement des eaux usées
- Réseau d'eau</v>
      </c>
      <c r="R39" s="20" t="str">
        <f t="shared" si="0"/>
        <v>- traitement des eaux usées
- Réseau d'eau_1</v>
      </c>
      <c r="S39" s="21" t="e" cm="1">
        <f t="array" aca="1" ref="S39" ca="1">TRANSPOSE(INDIRECT(R39))</f>
        <v>#REF!</v>
      </c>
      <c r="Y39" t="str">
        <v>- traitement des eaux usées
- Réseau d'eau</v>
      </c>
      <c r="Z39" s="20" t="str">
        <f t="shared" si="1"/>
        <v>- traitement des eaux usées
- Réseau d'eau_6</v>
      </c>
      <c r="AA39" s="21" t="e" cm="1">
        <f t="array" aca="1" ref="AA39" ca="1">TRANSPOSE(INDIRECT($Z39))</f>
        <v>#REF!</v>
      </c>
    </row>
  </sheetData>
  <sheetProtection selectLockedCells="1" selectUnlockedCells="1"/>
  <phoneticPr fontId="5" type="noConversion"/>
  <conditionalFormatting sqref="Q3:V3 Q4:Q30 T4:V30 R4:S39">
    <cfRule type="expression" dxfId="7" priority="5">
      <formula>$W$3&lt;&gt;0</formula>
    </cfRule>
  </conditionalFormatting>
  <conditionalFormatting sqref="W3:W30">
    <cfRule type="cellIs" dxfId="6" priority="4" operator="greaterThan">
      <formula>0</formula>
    </cfRule>
  </conditionalFormatting>
  <conditionalFormatting sqref="Y3 AA3:AD3 AA4:AA39">
    <cfRule type="expression" dxfId="5" priority="3">
      <formula>$W$3&lt;&gt;0</formula>
    </cfRule>
  </conditionalFormatting>
  <conditionalFormatting sqref="AE3:AF3">
    <cfRule type="cellIs" dxfId="4" priority="2" operator="greaterThan">
      <formula>0</formula>
    </cfRule>
  </conditionalFormatting>
  <conditionalFormatting sqref="Z3:Z39">
    <cfRule type="expression" dxfId="3" priority="1">
      <formula>$W$3&lt;&gt;0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S 3 2 U W V M R q G W m A A A A 9 w A A A B I A H A B D b 2 5 m a W c v U G F j a 2 F n Z S 5 4 b W w g o h g A K K A U A A A A A A A A A A A A A A A A A A A A A A A A A A A A h Y 8 x D o I w A E W v Q r r T l p o Q I a U M J k 6 S G E 2 M a 1 M K N E I x b b H c z c E j e Q U x i r o 5 / v f f 8 P / 9 e q P 5 2 L X B R R q r e p 2 B C G I Q S C 3 6 U u k 6 A 4 O r w i X I G d 1 y c e K 1 D C Z Z 2 3 S 0 Z Q Y a 5 8 4 p Q t 5 7 6 B e w N z U i G E f o W G z 2 o p E d B x 9 Z / Z d D p a 3 j W k j A 6 O E 1 h h G Y x D B K 4 p h A T N F M a a H 0 1 y D T 4 G f 7 A + l q a N 1 g J K t M u N 5 R N E e K 3 i f Y A 1 B L A w Q U A A I A C A B L f Z R 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S 3 2 U W S i K R 7 g O A A A A E Q A A A B M A H A B G b 3 J t d W x h c y 9 T Z W N 0 a W 9 u M S 5 t I K I Y A C i g F A A A A A A A A A A A A A A A A A A A A A A A A A A A A C t O T S 7 J z M 9 T C I b Q h t Y A U E s B A i 0 A F A A C A A g A S 3 2 U W V M R q G W m A A A A 9 w A A A B I A A A A A A A A A A A A A A A A A A A A A A E N v b m Z p Z y 9 Q Y W N r Y W d l L n h t b F B L A Q I t A B Q A A g A I A E t 9 l F k P y u m r p A A A A O k A A A A T A A A A A A A A A A A A A A A A A P I A A A B b Q 2 9 u d G V u d F 9 U e X B l c 1 0 u e G 1 s U E s B A i 0 A F A A C A A g A S 3 2 U 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F f E y f D g a H l C i U Q v 8 E C u f R 0 A A A A A A g A A A A A A A 2 Y A A M A A A A A Q A A A A O y J 3 + z M p i a W n 9 x J i F w b k h g A A A A A E g A A A o A A A A B A A A A B 8 o a d k E + L z y b C b E h Z 0 R 1 u Y U A A A A A 7 4 h s I m m H u D Y p c 5 X K y F m n X l V w M w d P A b L c y s y p T J c h o v Y 5 Q B O i 1 k S e C G 0 M m s Y n 9 V t t C G c J 8 7 N e g z X L 4 + D r K I / 1 Q / K 5 q r G N m J Z l e i 8 c Y m G J U 5 F A A A A O w 1 z K r F r N A l n h y n H t e I 9 2 i m 9 t j Q < / D a t a M a s h u p > 
</file>

<file path=customXml/itemProps1.xml><?xml version="1.0" encoding="utf-8"?>
<ds:datastoreItem xmlns:ds="http://schemas.openxmlformats.org/officeDocument/2006/customXml" ds:itemID="{4905B37E-F5EE-47C0-8826-9329609B2AD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69</vt:i4>
      </vt:variant>
    </vt:vector>
  </HeadingPairs>
  <TitlesOfParts>
    <vt:vector size="72" baseType="lpstr">
      <vt:lpstr>Evaluation</vt:lpstr>
      <vt:lpstr>Grille</vt:lpstr>
      <vt:lpstr>data</vt:lpstr>
      <vt:lpstr>Achat\Entretien_vehicules</vt:lpstr>
      <vt:lpstr>Agriculture_et_alimentation</vt:lpstr>
      <vt:lpstr>Amenagements_exterieurs</vt:lpstr>
      <vt:lpstr>Amenagements_exterieurs_s_1</vt:lpstr>
      <vt:lpstr>Amenagements_exterieurs_s_6</vt:lpstr>
      <vt:lpstr>Autres_fonciers_6</vt:lpstr>
      <vt:lpstr>Batiment</vt:lpstr>
      <vt:lpstr>Batiment2</vt:lpstr>
      <vt:lpstr>Catégorie</vt:lpstr>
      <vt:lpstr>Construction_de_batiment_economique_1</vt:lpstr>
      <vt:lpstr>Construction_de_batiment_economique_6</vt:lpstr>
      <vt:lpstr>Construction_nouveaux_batiments_municipaux_intercommunaux_1</vt:lpstr>
      <vt:lpstr>Construction_nouveaux_batiments_municipaux_intercommunaux_6</vt:lpstr>
      <vt:lpstr>Dispositifs_agricoles_1</vt:lpstr>
      <vt:lpstr>Dispositifs_agricoles_6</vt:lpstr>
      <vt:lpstr>Eau</vt:lpstr>
      <vt:lpstr>Equipements</vt:lpstr>
      <vt:lpstr>Equipements_electroniques_et_electromenagers_1</vt:lpstr>
      <vt:lpstr>Equipements_et_infrastructures_de_collecte_1</vt:lpstr>
      <vt:lpstr>Equipements_et_infrastructures_de_collecte_6</vt:lpstr>
      <vt:lpstr>Equipements_et_infrastructures_de_traitement_1</vt:lpstr>
      <vt:lpstr>Equipements_et_infrastructures_de_traitement_6</vt:lpstr>
      <vt:lpstr>Foncier</vt:lpstr>
      <vt:lpstr>Foncier_agricole_6</vt:lpstr>
      <vt:lpstr>Foncier_economique_6</vt:lpstr>
      <vt:lpstr>Foret_et_bois_1</vt:lpstr>
      <vt:lpstr>Foret_et_bois_6</vt:lpstr>
      <vt:lpstr>Infrastructures_production_d_energie_1</vt:lpstr>
      <vt:lpstr>L_entretien_de_voirie_1</vt:lpstr>
      <vt:lpstr>L_entretien_de_voirie_6</vt:lpstr>
      <vt:lpstr>La_construction_de_voirie_1</vt:lpstr>
      <vt:lpstr>La_construction_de_voirie_6</vt:lpstr>
      <vt:lpstr>Les_aides_aux_exploitations_agricole</vt:lpstr>
      <vt:lpstr>Les_equipements_immobiliers_1</vt:lpstr>
      <vt:lpstr>Les_equipements_immobiliers_6</vt:lpstr>
      <vt:lpstr>Les_equipements_mobiliers_1</vt:lpstr>
      <vt:lpstr>Les_equipements_vegetaux_1</vt:lpstr>
      <vt:lpstr>Les_equipements_vegetaux_6</vt:lpstr>
      <vt:lpstr>Materiel_et_outils_technique_1</vt:lpstr>
      <vt:lpstr>Rehabilitation\renovation_de_batiment_economique_1</vt:lpstr>
      <vt:lpstr>Rehabilitation\renovation_de_batiment_economique_6</vt:lpstr>
      <vt:lpstr>Rehabilitation_batiments_municipaux_intercommunaux_1</vt:lpstr>
      <vt:lpstr>Rehabilitation_batiments_municipaux_intercommunaux_6</vt:lpstr>
      <vt:lpstr>Renovation_des_batiments_municipaux_intercommunaux_1</vt:lpstr>
      <vt:lpstr>Renovation_des_batiments_municipaux_intercommunaux_6</vt:lpstr>
      <vt:lpstr>Réseau_eau_1</vt:lpstr>
      <vt:lpstr>Réseau_eau_6</vt:lpstr>
      <vt:lpstr>Reseaux_1</vt:lpstr>
      <vt:lpstr>Reseaux_6</vt:lpstr>
      <vt:lpstr>Reseaux_eclairage_public_1</vt:lpstr>
      <vt:lpstr>Reseaux_eclairage_public_6</vt:lpstr>
      <vt:lpstr>Restauration_1</vt:lpstr>
      <vt:lpstr>Restauration_6</vt:lpstr>
      <vt:lpstr>souscat1</vt:lpstr>
      <vt:lpstr>souscat2</vt:lpstr>
      <vt:lpstr>souscat3</vt:lpstr>
      <vt:lpstr>souscat4</vt:lpstr>
      <vt:lpstr>souscat5</vt:lpstr>
      <vt:lpstr>souscat6</vt:lpstr>
      <vt:lpstr>souscat7</vt:lpstr>
      <vt:lpstr>souscat8</vt:lpstr>
      <vt:lpstr>souscat9</vt:lpstr>
      <vt:lpstr>test1</vt:lpstr>
      <vt:lpstr>Traitement_dechets</vt:lpstr>
      <vt:lpstr>Traitement_des_eaux_usées_6</vt:lpstr>
      <vt:lpstr>Travaux_amelioration_batiments\infrastructures_1</vt:lpstr>
      <vt:lpstr>Vehicules_legers_1</vt:lpstr>
      <vt:lpstr>Vehicules_lourds_1</vt:lpstr>
      <vt:lpstr>Voirie_et_reseaux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Baptiste VIGNAL</dc:creator>
  <cp:lastModifiedBy>Baptiste VIGNAL</cp:lastModifiedBy>
  <dcterms:created xsi:type="dcterms:W3CDTF">2015-06-05T18:19:34Z</dcterms:created>
  <dcterms:modified xsi:type="dcterms:W3CDTF">2026-01-22T15:33:55Z</dcterms:modified>
</cp:coreProperties>
</file>